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00" windowHeight="7620" tabRatio="814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HICO KIKO" sheetId="17" r:id="rId13"/>
    <sheet name="DAIZE MICHELE" sheetId="3" r:id="rId14"/>
    <sheet name="DAVI MUNIZ" sheetId="16" r:id="rId15"/>
    <sheet name="EDUARDO CHERA" sheetId="37" r:id="rId16"/>
    <sheet name="EDUARDO MARQUES" sheetId="13" r:id="rId17"/>
    <sheet name="FELIPE FRANCISMAR" sheetId="21" r:id="rId18"/>
    <sheet name="FRED FERREIRA" sheetId="33" r:id="rId19"/>
    <sheet name="GILBERTO ALVES" sheetId="15" r:id="rId20"/>
    <sheet name="GORETTI QUEIROZ" sheetId="49" r:id="rId21"/>
    <sheet name="HÉLIO GUABIRARA" sheetId="20" r:id="rId22"/>
    <sheet name="IVAN MORAES" sheetId="25" r:id="rId23"/>
    <sheet name="JAIRO BRITTO" sheetId="19" r:id="rId24"/>
    <sheet name="JAYME ASFORA" sheetId="23" r:id="rId25"/>
    <sheet name="JOÃO DA COSTA" sheetId="50" r:id="rId26"/>
    <sheet name="JÚNIOR BOCÃO" sheetId="22" r:id="rId27"/>
    <sheet name="LUIZ EUSTÁQUIO" sheetId="52" r:id="rId28"/>
    <sheet name="MARCOS DI BRIA" sheetId="27" r:id="rId29"/>
    <sheet name="NATÁLIA DE MENUDO" sheetId="35" r:id="rId30"/>
    <sheet name="RAFAEL ACIOLI" sheetId="8" r:id="rId31"/>
    <sheet name="RENATO ANTUNES" sheetId="31" r:id="rId32"/>
    <sheet name="RICARDO CRUZ" sheetId="40" r:id="rId33"/>
    <sheet name="RINALDO JÚNIOR" sheetId="47" r:id="rId34"/>
    <sheet name="RODRIGO COUTINHO" sheetId="45" r:id="rId35"/>
    <sheet name="ROGÉRIO DE LUCCA" sheetId="38" r:id="rId36"/>
    <sheet name="ROMERINHO JATOBÁ " sheetId="24" r:id="rId37"/>
    <sheet name="SAMUEL SALAZAR" sheetId="48" r:id="rId38"/>
    <sheet name="WILTON BRITO" sheetId="51" r:id="rId39"/>
  </sheets>
  <definedNames>
    <definedName name="_xlnm.Print_Area" localSheetId="2">'AIMÉE SILVA'!$A$2:$M$23</definedName>
    <definedName name="_xlnm.Print_Area" localSheetId="5">'ALMIR FERNANDO'!$A$1:$M$23</definedName>
    <definedName name="_xlnm.Print_Area" localSheetId="20">'GORETTI QUEIROZ'!$A$1:$M$25</definedName>
    <definedName name="_xlnm.Print_Area" localSheetId="22">'IVAN MORAES'!$A$1:$M$23</definedName>
    <definedName name="_xlnm.Print_Area" localSheetId="25">'JOÃO DA COSTA'!$A$1:$M$25</definedName>
    <definedName name="_xlnm.Print_Area" localSheetId="27">'LUIZ EUSTÁQUIO'!$A$1:$M$25</definedName>
    <definedName name="_xlnm.Print_Area" localSheetId="37">'SAMUEL SALAZAR'!$A$1:$M$25</definedName>
    <definedName name="_xlnm.Print_Area" localSheetId="38">'WILTON BRITO'!$A$1:$M$25</definedName>
  </definedNames>
  <calcPr calcId="125725"/>
</workbook>
</file>

<file path=xl/calcChain.xml><?xml version="1.0" encoding="utf-8"?>
<calcChain xmlns="http://schemas.openxmlformats.org/spreadsheetml/2006/main">
  <c r="E22" i="24"/>
  <c r="E22" i="15"/>
  <c r="E22" i="8"/>
  <c r="E22" i="17"/>
  <c r="E22" i="3"/>
  <c r="E14"/>
  <c r="E22" i="26"/>
  <c r="E10"/>
  <c r="E22" i="45"/>
  <c r="E22" i="51"/>
  <c r="E22" i="4"/>
  <c r="E22" i="19"/>
  <c r="E22" i="23"/>
  <c r="E10"/>
  <c r="E22" i="30"/>
  <c r="E6"/>
  <c r="E22" i="48"/>
  <c r="E22" i="38"/>
  <c r="E22" i="40"/>
  <c r="E22" i="35"/>
  <c r="E22" i="27"/>
  <c r="E12"/>
  <c r="E22" i="52"/>
  <c r="E22" i="22"/>
  <c r="E22" i="50"/>
  <c r="E7"/>
  <c r="E22" i="25"/>
  <c r="E10"/>
  <c r="E5"/>
  <c r="E22" i="20"/>
  <c r="E22" i="49"/>
  <c r="E22" i="33"/>
  <c r="E22" i="21"/>
  <c r="E22" i="37"/>
  <c r="E22" i="16"/>
  <c r="E22" i="14"/>
  <c r="E20"/>
  <c r="E22" i="10"/>
  <c r="E22" i="9"/>
  <c r="E22" i="12"/>
  <c r="E22" i="7"/>
  <c r="E22" i="6"/>
  <c r="E13"/>
  <c r="E22" i="5"/>
  <c r="E12"/>
  <c r="E22" i="2"/>
  <c r="E22" i="29"/>
  <c r="D22" i="51"/>
  <c r="D22" i="48"/>
  <c r="D22" i="24"/>
  <c r="D21" i="38"/>
  <c r="D22"/>
  <c r="D22" i="45"/>
  <c r="D5"/>
  <c r="D21" i="47"/>
  <c r="D22"/>
  <c r="D22" i="40"/>
  <c r="D21" i="31"/>
  <c r="D22"/>
  <c r="D19" i="8"/>
  <c r="D21" s="1"/>
  <c r="D22" s="1"/>
  <c r="D22" i="35"/>
  <c r="D19"/>
  <c r="D21" s="1"/>
  <c r="D22" i="27"/>
  <c r="D12"/>
  <c r="D22" i="52"/>
  <c r="D22" i="22"/>
  <c r="D12"/>
  <c r="D22" i="50"/>
  <c r="D22" i="23"/>
  <c r="D10"/>
  <c r="D22" i="19"/>
  <c r="D22" i="25"/>
  <c r="D15"/>
  <c r="D10"/>
  <c r="D5"/>
  <c r="D22" i="20"/>
  <c r="D22" i="49"/>
  <c r="D22" i="15"/>
  <c r="D22" i="21"/>
  <c r="D22" i="33"/>
  <c r="D22" i="37"/>
  <c r="D22" i="16"/>
  <c r="D22" i="3"/>
  <c r="D15"/>
  <c r="D14"/>
  <c r="D22" i="17"/>
  <c r="D22" i="14"/>
  <c r="D20"/>
  <c r="D22" i="10"/>
  <c r="D22" i="9"/>
  <c r="D22" i="26"/>
  <c r="D10"/>
  <c r="D22" i="12"/>
  <c r="D12"/>
  <c r="D22" i="7"/>
  <c r="D22" i="6"/>
  <c r="D18"/>
  <c r="D15"/>
  <c r="D22" i="5"/>
  <c r="D12"/>
  <c r="D22" i="4"/>
  <c r="D22" i="30"/>
  <c r="D6"/>
  <c r="D22" i="2"/>
  <c r="D22" i="29"/>
  <c r="C15" i="23" l="1"/>
  <c r="C22" i="52"/>
  <c r="B22"/>
  <c r="C22" i="51"/>
  <c r="B22"/>
  <c r="C22" i="38"/>
  <c r="B22"/>
  <c r="C22" i="47"/>
  <c r="B22"/>
  <c r="C22" i="31"/>
  <c r="B22"/>
  <c r="C22" i="9"/>
  <c r="B22"/>
  <c r="C22" i="13"/>
  <c r="B22"/>
  <c r="C22" i="3"/>
  <c r="B22"/>
  <c r="C15"/>
  <c r="C14"/>
  <c r="C22" i="19"/>
  <c r="B22"/>
  <c r="C22" i="24"/>
  <c r="B22"/>
  <c r="C22" i="45"/>
  <c r="B22"/>
  <c r="C5"/>
  <c r="C22" i="40"/>
  <c r="B22"/>
  <c r="C22" i="50"/>
  <c r="B22" i="23"/>
  <c r="B22" i="50"/>
  <c r="C10" i="23"/>
  <c r="C22" i="15"/>
  <c r="B22"/>
  <c r="C22" i="33"/>
  <c r="B22"/>
  <c r="C22" i="21"/>
  <c r="B22"/>
  <c r="C22" i="17"/>
  <c r="B22"/>
  <c r="C20"/>
  <c r="C22" i="14"/>
  <c r="B22"/>
  <c r="C22" i="10"/>
  <c r="B22"/>
  <c r="C22" i="26"/>
  <c r="B22"/>
  <c r="C10"/>
  <c r="C22" i="12"/>
  <c r="B22"/>
  <c r="C12"/>
  <c r="C22" i="5"/>
  <c r="B22"/>
  <c r="C12"/>
  <c r="C22" i="4"/>
  <c r="B22"/>
  <c r="C22" i="30"/>
  <c r="B22"/>
  <c r="C6"/>
  <c r="C7"/>
  <c r="B6"/>
  <c r="C22" i="2"/>
  <c r="B22"/>
  <c r="C22" i="29"/>
  <c r="B22"/>
  <c r="C12"/>
  <c r="C22" i="7"/>
  <c r="B22"/>
  <c r="C22" i="48" l="1"/>
  <c r="B22"/>
  <c r="C22" i="37"/>
  <c r="B22"/>
  <c r="C22" i="6"/>
  <c r="B22"/>
  <c r="C15"/>
  <c r="C13"/>
  <c r="C22" i="27"/>
  <c r="B22"/>
  <c r="C12"/>
  <c r="C22" i="16"/>
  <c r="B22"/>
  <c r="C20"/>
  <c r="B22" i="8"/>
  <c r="C21" i="49"/>
  <c r="B22"/>
  <c r="C22" i="35"/>
  <c r="B22"/>
  <c r="C22" i="22"/>
  <c r="C22" i="25"/>
  <c r="B22"/>
  <c r="C15"/>
  <c r="C10"/>
  <c r="C13"/>
  <c r="C5"/>
  <c r="C22" i="20" l="1"/>
  <c r="B10" i="26" l="1"/>
  <c r="B7"/>
  <c r="B14" i="3"/>
  <c r="B10" i="23"/>
  <c r="B7"/>
  <c r="B5" i="45"/>
  <c r="B15" i="6" l="1"/>
  <c r="B12" i="27"/>
  <c r="B12" i="22"/>
  <c r="B10" i="25"/>
  <c r="B7"/>
  <c r="B10" i="14"/>
  <c r="B20" i="7"/>
  <c r="B12" i="5"/>
  <c r="B12" i="29"/>
  <c r="M19" i="30" l="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6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6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6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3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3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4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2" s="1"/>
  <c r="B19"/>
  <c r="B21" s="1"/>
  <c r="M19" i="2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2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22" s="1"/>
  <c r="B19"/>
  <c r="B21" s="1"/>
  <c r="M19" i="5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5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3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C19"/>
  <c r="C21" s="1"/>
  <c r="B19"/>
  <c r="B21" s="1"/>
  <c r="M19" i="8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C19"/>
  <c r="C21" s="1"/>
  <c r="C22" s="1"/>
  <c r="B19"/>
  <c r="B21" s="1"/>
  <c r="M19" i="3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C19"/>
  <c r="C21" s="1"/>
  <c r="B19"/>
  <c r="B21" s="1"/>
  <c r="M19" i="4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4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C19"/>
  <c r="C21" s="1"/>
  <c r="B19"/>
  <c r="B21" s="1"/>
  <c r="M19" i="4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I21" i="38"/>
  <c r="M19"/>
  <c r="M21" s="1"/>
  <c r="L19"/>
  <c r="L21" s="1"/>
  <c r="K19"/>
  <c r="K21" s="1"/>
  <c r="J19"/>
  <c r="J21" s="1"/>
  <c r="I19"/>
  <c r="H19"/>
  <c r="H21" s="1"/>
  <c r="G19"/>
  <c r="G21" s="1"/>
  <c r="F19"/>
  <c r="F21" s="1"/>
  <c r="E19"/>
  <c r="E21" s="1"/>
  <c r="D19"/>
  <c r="C19"/>
  <c r="C21" s="1"/>
  <c r="B19"/>
  <c r="B21" s="1"/>
  <c r="M19" i="2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21" i="48"/>
  <c r="M19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5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C19" i="29" l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B19" l="1"/>
  <c r="B21" s="1"/>
</calcChain>
</file>

<file path=xl/sharedStrings.xml><?xml version="1.0" encoding="utf-8"?>
<sst xmlns="http://schemas.openxmlformats.org/spreadsheetml/2006/main" count="1333" uniqueCount="78">
  <si>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</si>
  <si>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</si>
  <si>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</si>
  <si>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</si>
  <si>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</si>
  <si>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</si>
  <si>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</si>
  <si>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</si>
  <si>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</si>
  <si>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</si>
  <si>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</si>
  <si>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</si>
  <si>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</si>
  <si>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</si>
  <si>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</si>
  <si>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</si>
  <si>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</si>
  <si>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</si>
  <si>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</si>
  <si>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</si>
  <si>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</si>
  <si>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</si>
  <si>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</si>
  <si>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</si>
  <si>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</si>
  <si>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</si>
  <si>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</si>
  <si>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</si>
  <si>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</si>
  <si>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</si>
  <si>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</si>
  <si>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</si>
  <si>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</si>
  <si>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</si>
  <si>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</si>
  <si>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</si>
  <si>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</si>
  <si>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</si>
  <si>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NPC= NÃO PRESTOU CONTAS</t>
  </si>
  <si>
    <t>VEREADOR Aderaldo de Oliveira  - DEMONSTRATIVO DA VERBA INDENIZATORIA 2020</t>
  </si>
  <si>
    <t>VEREADOR Aerto Luna - DEMONSTRATIVO DA VERBA INDENIZATORIA 2020</t>
  </si>
  <si>
    <t>VEREADOR Aimée Silva - DEMONSTRATIVO DA VERBA INDENIZATORIA 2020</t>
  </si>
  <si>
    <t>VEREADOR Alcides Teixeira Neto - DEMONSTRATIVO DA VERBA INDENIZATORIA 2020</t>
  </si>
  <si>
    <t>VEREADOR Aline Mariano - DEMONSTRATIVO DA VERBA INDENIZATORIA 2020</t>
  </si>
  <si>
    <t>VEREADOR Almir Fernando - DEMONSTRATIVO DA VERBA INDENIZATORIA 2020</t>
  </si>
  <si>
    <t xml:space="preserve"> VEREADOR Amaro Cipriano de Lima- DEMONSTRATIVO DA VERBA INDENIZATORIA 2020</t>
  </si>
  <si>
    <t>VEREADOR José Wilton de Brito Cavalcanti - DEMONSTRATIVO DA VERBA INDENIZATORIA 2020</t>
  </si>
  <si>
    <t>VEREADOR Samuel Salazar - DEMONSTRATIVO DA VERBA INDENIZATORIA 2020</t>
  </si>
  <si>
    <t>VEREADOR Romerinho Jatobá - DEMONSTRATIVO DA VERBA INDENIZATORIA 2020</t>
  </si>
  <si>
    <t>VEREADOR Rogério De Lucca - DEMONSTRATIVO DA VERBA INDENIZATORIA 2020</t>
  </si>
  <si>
    <t>VEREADOR Rodrigo Coutinho - DEMONSTRATIVO DA VERBA INDENIZATORIA 2020</t>
  </si>
  <si>
    <t>VEREADOR Rinaldo Júnior - DEMONSTRATIVO DA VERBA INDENIZATORIA 2020</t>
  </si>
  <si>
    <t>VEREADOR Ricardo Cruz- DEMONSTRATIVO DA VERBA INDENIZATORIA 2020</t>
  </si>
  <si>
    <t>VEREADOR Renato Antunes - DEMONSTRATIVO DA VERBA INDENIZATORIA 2020</t>
  </si>
  <si>
    <t>VEREADOR Rafael Acioli - DEMONSTRATIVO DA VERBA INDENIZATORIA 2020</t>
  </si>
  <si>
    <t>VEREADOR Natália de Menudo - DEMONSTRATIVO DA VERBA INDENIZATORIA 2020</t>
  </si>
  <si>
    <t>VEREADOR Marcos di Bria - DEMONSTRATIVO DA VERBA INDENIZATORIA 2020</t>
  </si>
  <si>
    <t>VEREADOR Luiz Eustáquio Ramos Neto - DEMONSTRATIVO DA VERBA INDENIZATORIA 2020</t>
  </si>
  <si>
    <t>VEREADOR Júnior Bocão - DEMONSTRATIVO DA VERBA INDENIZATORIA 2020</t>
  </si>
  <si>
    <t>VEREADOR João da Costa Bezerra Filho - DEMONSTRATIVO DA VERBA INDENIZATORIA 2020</t>
  </si>
  <si>
    <t>VEREADOR Jayme Asfora - DEMONSTRATIVO DA VERBA INDENIZATORIA 2020</t>
  </si>
  <si>
    <t>VEREADOR Jairo Britto - DEMONSTRATIVO DA VERBA INDENIZATORIA 2020</t>
  </si>
  <si>
    <t>VEREADOR Ivan Moraes - DEMONSTRATIVO DA VERBA INDENIZATORIA 2020</t>
  </si>
  <si>
    <t>VEREADOR Hélio Guabiraba - DEMONSTRATIVO DA VERBA INDENIZATORIA 2020</t>
  </si>
  <si>
    <t>VEREADOR Maria Goretti Cordeiro de Queiroz - DEMONSTRATIVO DA VERBA INDENIZATORIA 2020</t>
  </si>
  <si>
    <t xml:space="preserve">VEREADOR Gilberto Alves - DEMONSTRATIVO DA VERBA INDENIZATORIA 2020      </t>
  </si>
  <si>
    <t>VEREADOR Fred Ferreira - DEMONSTRATIVO DA VERBA INDENIZATORIA 2020</t>
  </si>
  <si>
    <t>VEREADOR Felipe Francismar- DEMONSTRATIVO DA VERBA INDENIZATORIA 2020</t>
  </si>
  <si>
    <t>VEREADOR Eduardo Marques - DEMONSTRATIVO DA VERBA INDENIZATORIA 2020</t>
  </si>
  <si>
    <t>VEREADOR Eduardo Pereira - DEMONSTRATIVO DA VERBA INDENIZATORIA 2020</t>
  </si>
  <si>
    <t>VEREADOR Davi Muniz- DEMONSTRATIVO DA VERBA INDENIZATORIA 2020</t>
  </si>
  <si>
    <t>VEREADOR Daize Michele de Aguiar- DEMONSTRATIVO DA VERBA INDENIZATORIA 2020</t>
  </si>
  <si>
    <t>VEREADOR Chico Kiko - DEMONSTRATIVO DA VERBA INDENIZATORIA 2020</t>
  </si>
  <si>
    <t>VEREADOR  Benjamin da Saúde - DEMONSTRATIVO DA VERBA INDENIZATORIA 2020</t>
  </si>
  <si>
    <t>VEREADOR Augusto Carreras - DEMONSTRATIVO DA VERBA INDENIZATORIA 2020</t>
  </si>
  <si>
    <t>VEREADOR Antônio Luiz Neto - DEMONSTRATIVO DA VERBA INDENIZATORIA 2020</t>
  </si>
  <si>
    <t>VEREADOR André Régis - DEMONSTRATIVO DA VERBA INDENIZATORIA 2020</t>
  </si>
  <si>
    <t>VEREADOR Ana Lúcia do Rêgo Ferreira- DEMONSTRATIVO DA VERBA INDENIZATORIA 2020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</si>
</sst>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43" fontId="3" fillId="0" borderId="21" xfId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tabSelected="1" zoomScaleNormal="100" workbookViewId="0">
      <selection activeCell="A11" sqref="A1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36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39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39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39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39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39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3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41" t="s">
        <v>26</v>
      </c>
      <c r="B12" s="40">
        <f>2250+2250</f>
        <v>4500</v>
      </c>
      <c r="C12" s="63">
        <f>2175+2175</f>
        <v>4350</v>
      </c>
      <c r="D12" s="63">
        <v>4650</v>
      </c>
      <c r="E12" s="61">
        <v>4500</v>
      </c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>
      <c r="A13" s="41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41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41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41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41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44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50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4425</v>
      </c>
      <c r="D22" s="52">
        <f>AVERAGE($B$21:D21)</f>
        <v>4483.333333333333</v>
      </c>
      <c r="E22" s="52">
        <f>AVERAGE($B$21:E21)</f>
        <v>4487.5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A6" sqref="A6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25" t="s">
        <v>38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6" sqref="A6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5" t="s">
        <v>26</v>
      </c>
      <c r="B12" s="40">
        <v>4200</v>
      </c>
      <c r="C12" s="63">
        <v>4200</v>
      </c>
      <c r="D12" s="63">
        <v>4200</v>
      </c>
      <c r="E12" s="63">
        <v>4200</v>
      </c>
      <c r="F12" s="63"/>
      <c r="G12" s="63"/>
      <c r="H12" s="63"/>
      <c r="I12" s="63"/>
      <c r="J12" s="63"/>
      <c r="K12" s="63"/>
      <c r="L12" s="63"/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>
        <v>202.2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4200</v>
      </c>
      <c r="C19" s="66">
        <f t="shared" ref="C19:M19" si="1">SUM(C5:C18)</f>
        <v>4402.2</v>
      </c>
      <c r="D19" s="66">
        <f t="shared" si="1"/>
        <v>4200</v>
      </c>
      <c r="E19" s="66">
        <f t="shared" si="1"/>
        <v>4200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4200</v>
      </c>
      <c r="C21" s="66">
        <f t="shared" ref="C21:M21" si="2">C19-C20</f>
        <v>4402.2</v>
      </c>
      <c r="D21" s="66">
        <f t="shared" si="2"/>
        <v>4200</v>
      </c>
      <c r="E21" s="66">
        <f t="shared" si="2"/>
        <v>4200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4200</v>
      </c>
      <c r="C22" s="52">
        <f>AVERAGE($B$21:C21)</f>
        <v>4301.1000000000004</v>
      </c>
      <c r="D22" s="52">
        <f>AVERAGE($B$21:D21)</f>
        <v>4267.4000000000005</v>
      </c>
      <c r="E22" s="52">
        <f>AVERAGE($B$21:E21)</f>
        <v>4250.55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6" sqref="A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431.03</v>
      </c>
      <c r="C7" s="61">
        <v>521.02</v>
      </c>
      <c r="D7" s="61">
        <v>373.12</v>
      </c>
      <c r="E7" s="61">
        <v>504.46</v>
      </c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45.08</v>
      </c>
      <c r="C8" s="61">
        <v>45.98</v>
      </c>
      <c r="D8" s="61">
        <v>46.2</v>
      </c>
      <c r="E8" s="61">
        <v>46.75</v>
      </c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>
        <v>620.58000000000004</v>
      </c>
      <c r="D9" s="61">
        <v>620.58000000000004</v>
      </c>
      <c r="E9" s="61">
        <v>620.58000000000004</v>
      </c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f>365.31+438.71</f>
        <v>804.02</v>
      </c>
      <c r="C10" s="61">
        <v>309.88</v>
      </c>
      <c r="D10" s="61">
        <v>231.14</v>
      </c>
      <c r="E10" s="61">
        <v>203.94</v>
      </c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>
        <v>447.15</v>
      </c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>
        <v>105</v>
      </c>
      <c r="D15" s="63">
        <v>100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4227.28</v>
      </c>
      <c r="C19" s="66">
        <f t="shared" ref="C19:M19" si="1">SUM(C5:C18)</f>
        <v>4102.46</v>
      </c>
      <c r="D19" s="66">
        <f t="shared" si="1"/>
        <v>3871.0399999999995</v>
      </c>
      <c r="E19" s="66">
        <f t="shared" si="1"/>
        <v>3875.73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14.64</v>
      </c>
      <c r="C20" s="63">
        <v>50.41</v>
      </c>
      <c r="D20" s="63">
        <f>268.76+383.14</f>
        <v>651.9</v>
      </c>
      <c r="E20" s="63">
        <f>43.62+579.67</f>
        <v>623.29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4212.6399999999994</v>
      </c>
      <c r="C21" s="66">
        <f t="shared" ref="C21:M21" si="2">C19-C20</f>
        <v>4052.05</v>
      </c>
      <c r="D21" s="66">
        <f t="shared" si="2"/>
        <v>3219.1399999999994</v>
      </c>
      <c r="E21" s="66">
        <f t="shared" si="2"/>
        <v>3252.44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4212.6399999999994</v>
      </c>
      <c r="C22" s="52">
        <f>AVERAGE($B$21:C21)</f>
        <v>4132.3449999999993</v>
      </c>
      <c r="D22" s="52">
        <f>AVERAGE($B$21:D21)</f>
        <v>3827.9433333333327</v>
      </c>
      <c r="E22" s="52">
        <f>AVERAGE($B$21:E21)</f>
        <v>3684.0674999999997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6" sqref="A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1000</v>
      </c>
      <c r="C5" s="61">
        <v>1000</v>
      </c>
      <c r="D5" s="61">
        <v>1000</v>
      </c>
      <c r="E5" s="61">
        <v>1000</v>
      </c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116.04</v>
      </c>
      <c r="C7" s="61">
        <v>256.10000000000002</v>
      </c>
      <c r="D7" s="61">
        <v>301.57</v>
      </c>
      <c r="E7" s="61">
        <v>181.28</v>
      </c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>
        <v>454</v>
      </c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>
        <v>3500</v>
      </c>
      <c r="C14" s="40">
        <v>3500</v>
      </c>
      <c r="D14" s="40">
        <v>3500</v>
      </c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4616.04</v>
      </c>
      <c r="C19" s="66">
        <f t="shared" ref="C19:M19" si="1">SUM(C5:C18)</f>
        <v>4756.1000000000004</v>
      </c>
      <c r="D19" s="66">
        <f t="shared" si="1"/>
        <v>4801.57</v>
      </c>
      <c r="E19" s="66">
        <f t="shared" si="1"/>
        <v>1635.28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16.04</v>
      </c>
      <c r="C20" s="63">
        <f>156.1</f>
        <v>156.1</v>
      </c>
      <c r="D20" s="63">
        <v>201.57</v>
      </c>
      <c r="E20" s="63">
        <v>5.54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1629.74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3857.4349999999999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6" sqref="A6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8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89" customFormat="1" ht="21.75" thickBot="1">
      <c r="A2" s="98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89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89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89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89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89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89" customFormat="1" ht="15" customHeight="1">
      <c r="A10" s="54" t="s">
        <v>24</v>
      </c>
      <c r="B10" s="37"/>
      <c r="C10" s="61"/>
      <c r="D10" s="61">
        <v>119.32</v>
      </c>
      <c r="E10" s="61">
        <v>118.49</v>
      </c>
      <c r="F10" s="61"/>
      <c r="G10" s="61"/>
      <c r="H10" s="61"/>
      <c r="I10" s="61"/>
      <c r="J10" s="61"/>
      <c r="K10" s="61"/>
      <c r="L10" s="61"/>
      <c r="M10" s="62"/>
    </row>
    <row r="11" spans="1:13" s="8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1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2" customFormat="1" ht="15" customHeight="1">
      <c r="A14" s="55" t="s">
        <v>28</v>
      </c>
      <c r="B14" s="40">
        <f>2500+1000</f>
        <v>3500</v>
      </c>
      <c r="C14" s="40">
        <f>2500+1000</f>
        <v>3500</v>
      </c>
      <c r="D14" s="40">
        <f>2500+1000</f>
        <v>3500</v>
      </c>
      <c r="E14" s="40">
        <f>2500+1000</f>
        <v>3500</v>
      </c>
      <c r="F14" s="61"/>
      <c r="G14" s="63"/>
      <c r="H14" s="63"/>
      <c r="I14" s="63"/>
      <c r="J14" s="63"/>
      <c r="K14" s="63"/>
      <c r="L14" s="63"/>
      <c r="M14" s="64"/>
    </row>
    <row r="15" spans="1:13" s="91" customFormat="1" ht="15" customHeight="1">
      <c r="A15" s="55" t="s">
        <v>29</v>
      </c>
      <c r="B15" s="40">
        <v>248.1</v>
      </c>
      <c r="C15" s="63">
        <f>252.3+105</f>
        <v>357.3</v>
      </c>
      <c r="D15" s="63">
        <f>122.4+5+47.8</f>
        <v>175.2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91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89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89" customFormat="1" ht="15" customHeight="1" thickBot="1">
      <c r="A18" s="57" t="s">
        <v>32</v>
      </c>
      <c r="B18" s="59">
        <v>750</v>
      </c>
      <c r="C18" s="65">
        <v>710</v>
      </c>
      <c r="D18" s="65">
        <v>800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s="89" customFormat="1" ht="15" customHeight="1" thickBot="1">
      <c r="A19" s="45" t="s">
        <v>33</v>
      </c>
      <c r="B19" s="46">
        <f t="shared" ref="B19" si="0">SUM(B5:B18)</f>
        <v>4498.1000000000004</v>
      </c>
      <c r="C19" s="66">
        <f t="shared" ref="C19:M19" si="1">SUM(C5:C18)</f>
        <v>4567.3</v>
      </c>
      <c r="D19" s="66">
        <f t="shared" si="1"/>
        <v>4594.5200000000004</v>
      </c>
      <c r="E19" s="66">
        <f t="shared" si="1"/>
        <v>3618.49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89" customFormat="1" ht="15" customHeight="1" thickBot="1">
      <c r="A20" s="47" t="s">
        <v>14</v>
      </c>
      <c r="B20" s="60">
        <v>0</v>
      </c>
      <c r="C20" s="63">
        <v>0</v>
      </c>
      <c r="D20" s="63">
        <v>3.33</v>
      </c>
      <c r="E20" s="63">
        <v>2.5</v>
      </c>
      <c r="F20" s="63"/>
      <c r="G20" s="63"/>
      <c r="H20" s="63"/>
      <c r="I20" s="63"/>
      <c r="J20" s="63"/>
      <c r="K20" s="63"/>
      <c r="L20" s="63"/>
      <c r="M20" s="64"/>
    </row>
    <row r="21" spans="1:13" s="89" customFormat="1" ht="15" customHeight="1" thickBot="1">
      <c r="A21" s="45" t="s">
        <v>15</v>
      </c>
      <c r="B21" s="46">
        <f>B19-B20</f>
        <v>4498.1000000000004</v>
      </c>
      <c r="C21" s="66">
        <f t="shared" ref="C21:M21" si="2">C19-C20</f>
        <v>4567.3</v>
      </c>
      <c r="D21" s="66">
        <f t="shared" si="2"/>
        <v>4591.1900000000005</v>
      </c>
      <c r="E21" s="66">
        <f t="shared" si="2"/>
        <v>3615.99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89" customFormat="1" ht="15" customHeight="1" thickBot="1">
      <c r="A22" s="47" t="s">
        <v>12</v>
      </c>
      <c r="B22" s="52">
        <f>AVERAGE($B$21:B21)</f>
        <v>4498.1000000000004</v>
      </c>
      <c r="C22" s="52">
        <f>AVERAGE($B$21:C21)</f>
        <v>4532.7000000000007</v>
      </c>
      <c r="D22" s="52">
        <f>AVERAGE($B$21:D21)</f>
        <v>4552.1966666666676</v>
      </c>
      <c r="E22" s="52">
        <f>AVERAGE($B$21:E21)</f>
        <v>4318.1450000000004</v>
      </c>
      <c r="F22" s="71"/>
      <c r="G22" s="71"/>
      <c r="H22" s="71"/>
      <c r="I22" s="71"/>
      <c r="J22" s="71"/>
      <c r="K22" s="71"/>
      <c r="L22" s="71"/>
      <c r="M22" s="72"/>
    </row>
    <row r="23" spans="1:13" s="89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6" sqref="A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4200</v>
      </c>
      <c r="C5" s="61">
        <v>4200</v>
      </c>
      <c r="D5" s="61">
        <v>4200</v>
      </c>
      <c r="E5" s="61">
        <v>4200</v>
      </c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475.87</v>
      </c>
      <c r="C7" s="61">
        <v>798.15</v>
      </c>
      <c r="D7" s="61">
        <v>719.25</v>
      </c>
      <c r="E7" s="61">
        <v>555.44000000000005</v>
      </c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90.53</v>
      </c>
      <c r="C8" s="61">
        <v>70.33</v>
      </c>
      <c r="D8" s="61">
        <v>80.430000000000007</v>
      </c>
      <c r="E8" s="61">
        <v>45.08</v>
      </c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>
        <v>442.51</v>
      </c>
      <c r="E9" s="61">
        <v>442.51</v>
      </c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v>173.68</v>
      </c>
      <c r="C10" s="61">
        <v>163.61000000000001</v>
      </c>
      <c r="D10" s="61">
        <v>168.9</v>
      </c>
      <c r="E10" s="61">
        <v>173.24</v>
      </c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4940.08</v>
      </c>
      <c r="C19" s="66">
        <f t="shared" ref="C19:M19" si="1">SUM(C5:C18)</f>
        <v>5232.0899999999992</v>
      </c>
      <c r="D19" s="66">
        <f t="shared" si="1"/>
        <v>5611.09</v>
      </c>
      <c r="E19" s="66">
        <f t="shared" si="1"/>
        <v>5416.27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340.08</v>
      </c>
      <c r="C20" s="63">
        <f>8.61+0.99+2.11+1+619.38</f>
        <v>632.09</v>
      </c>
      <c r="D20" s="63">
        <v>1011.09</v>
      </c>
      <c r="E20" s="63">
        <v>816.27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4599.9999999999991</v>
      </c>
      <c r="D21" s="66">
        <f t="shared" si="2"/>
        <v>4600</v>
      </c>
      <c r="E21" s="66">
        <f t="shared" si="2"/>
        <v>4600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6" sqref="A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3200</v>
      </c>
      <c r="C5" s="61">
        <v>3200</v>
      </c>
      <c r="D5" s="61">
        <v>3200</v>
      </c>
      <c r="E5" s="61">
        <v>3200</v>
      </c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>
        <v>1400</v>
      </c>
      <c r="C14" s="40">
        <v>1400</v>
      </c>
      <c r="D14" s="40">
        <v>1400</v>
      </c>
      <c r="E14" s="40">
        <v>1400</v>
      </c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4600</v>
      </c>
      <c r="C19" s="66">
        <f t="shared" ref="C19:M19" si="1">SUM(C5:C18)</f>
        <v>4600</v>
      </c>
      <c r="D19" s="66">
        <f t="shared" si="1"/>
        <v>4600</v>
      </c>
      <c r="E19" s="66">
        <f t="shared" si="1"/>
        <v>4600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A6" sqref="A6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71">
        <v>0</v>
      </c>
      <c r="E22" s="71">
        <v>0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6" sqref="A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4340</v>
      </c>
      <c r="C12" s="63">
        <v>4060</v>
      </c>
      <c r="D12" s="63">
        <v>4340</v>
      </c>
      <c r="E12" s="61">
        <v>4200</v>
      </c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4340</v>
      </c>
      <c r="C19" s="66">
        <f t="shared" ref="C19:M19" si="1">SUM(C5:C18)</f>
        <v>4060</v>
      </c>
      <c r="D19" s="66">
        <f t="shared" si="1"/>
        <v>4340</v>
      </c>
      <c r="E19" s="66">
        <f t="shared" si="1"/>
        <v>4200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4340</v>
      </c>
      <c r="C21" s="66">
        <f t="shared" ref="C21:M21" si="2">C19-C20</f>
        <v>4060</v>
      </c>
      <c r="D21" s="66">
        <f t="shared" si="2"/>
        <v>4340</v>
      </c>
      <c r="E21" s="66">
        <f t="shared" si="2"/>
        <v>4200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4340</v>
      </c>
      <c r="C22" s="52">
        <f>AVERAGE($B$21:C21)</f>
        <v>4200</v>
      </c>
      <c r="D22" s="52">
        <f>AVERAGE($B$21:D21)</f>
        <v>4246.666666666667</v>
      </c>
      <c r="E22" s="52">
        <f>AVERAGE($B$21:E21)</f>
        <v>4235</v>
      </c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6" sqref="A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4753.33</v>
      </c>
      <c r="C12" s="63">
        <v>4446.67</v>
      </c>
      <c r="D12" s="63">
        <v>4753.33</v>
      </c>
      <c r="E12" s="61">
        <v>4600</v>
      </c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4753.33</v>
      </c>
      <c r="C19" s="66">
        <f t="shared" ref="C19:M19" si="1">SUM(C5:C18)</f>
        <v>4446.67</v>
      </c>
      <c r="D19" s="66">
        <f t="shared" si="1"/>
        <v>4753.33</v>
      </c>
      <c r="E19" s="66">
        <f t="shared" si="1"/>
        <v>4600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153.33000000000001</v>
      </c>
      <c r="C20" s="63">
        <v>0</v>
      </c>
      <c r="D20" s="63">
        <v>153.33000000000001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4446.67</v>
      </c>
      <c r="D21" s="66">
        <f t="shared" si="2"/>
        <v>4600</v>
      </c>
      <c r="E21" s="66">
        <f t="shared" si="2"/>
        <v>4600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4523.335</v>
      </c>
      <c r="D22" s="52">
        <f>AVERAGE($B$21:D21)</f>
        <v>4548.8900000000003</v>
      </c>
      <c r="E22" s="52">
        <f>AVERAGE($B$21:E21)</f>
        <v>4561.6674999999996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A6" sqref="A6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5" customFormat="1" ht="21.75" thickBot="1">
      <c r="A2" s="98" t="s">
        <v>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5735</v>
      </c>
      <c r="C12" s="63">
        <v>5365</v>
      </c>
      <c r="D12" s="63">
        <v>5735</v>
      </c>
      <c r="E12" s="61">
        <v>5550</v>
      </c>
      <c r="F12" s="63"/>
      <c r="G12" s="63"/>
      <c r="H12" s="63"/>
      <c r="I12" s="63"/>
      <c r="J12" s="63"/>
      <c r="K12" s="63"/>
      <c r="L12" s="63"/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5735</v>
      </c>
      <c r="C19" s="66">
        <f t="shared" ref="C19:M19" si="1">SUM(C5:C18)</f>
        <v>5365</v>
      </c>
      <c r="D19" s="66">
        <f t="shared" si="1"/>
        <v>5735</v>
      </c>
      <c r="E19" s="66">
        <f t="shared" si="1"/>
        <v>5550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1135</v>
      </c>
      <c r="C20" s="63">
        <v>765</v>
      </c>
      <c r="D20" s="63">
        <v>1135</v>
      </c>
      <c r="E20" s="63">
        <v>950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E21" sqref="E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>
        <v>2380</v>
      </c>
      <c r="C12" s="63">
        <v>2465</v>
      </c>
      <c r="D12" s="63">
        <v>2635</v>
      </c>
      <c r="E12" s="61"/>
      <c r="F12" s="63"/>
      <c r="G12" s="63"/>
      <c r="H12" s="63"/>
      <c r="I12" s="63"/>
      <c r="J12" s="63"/>
      <c r="K12" s="63"/>
      <c r="L12" s="63"/>
      <c r="M12" s="64"/>
      <c r="N12" s="20"/>
    </row>
    <row r="13" spans="1:14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v>1499.8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2170</v>
      </c>
      <c r="C18" s="65"/>
      <c r="D18" s="65">
        <v>1460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4550</v>
      </c>
      <c r="C19" s="66">
        <f t="shared" ref="C19:M19" si="1">SUM(C5:C18)</f>
        <v>3964.8</v>
      </c>
      <c r="D19" s="66">
        <f t="shared" si="1"/>
        <v>4095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4550</v>
      </c>
      <c r="C21" s="66">
        <f t="shared" ref="C21:M21" si="2">C19-C20</f>
        <v>3964.8</v>
      </c>
      <c r="D21" s="66">
        <f t="shared" si="2"/>
        <v>4095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4550</v>
      </c>
      <c r="C22" s="52">
        <f>AVERAGE($B$21:C21)</f>
        <v>4257.3999999999996</v>
      </c>
      <c r="D22" s="52">
        <f>AVERAGE($B$21:D21)</f>
        <v>4203.2666666666664</v>
      </c>
      <c r="E22" s="52">
        <f>AVERAGE($B$21:E21)</f>
        <v>3152.45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80"/>
      <c r="D23" s="80"/>
      <c r="E23" s="80"/>
      <c r="F23" s="80"/>
      <c r="G23" s="80"/>
      <c r="H23" s="80"/>
      <c r="I23" s="81"/>
      <c r="J23" s="80"/>
      <c r="K23" s="80"/>
      <c r="L23" s="80"/>
      <c r="M23" s="82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6" sqref="A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1400</v>
      </c>
      <c r="C5" s="61">
        <v>1400</v>
      </c>
      <c r="D5" s="61">
        <v>1400</v>
      </c>
      <c r="E5" s="61">
        <v>1400</v>
      </c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>
        <v>678</v>
      </c>
      <c r="C6" s="37">
        <v>678</v>
      </c>
      <c r="D6" s="37">
        <v>678</v>
      </c>
      <c r="E6" s="37">
        <v>678</v>
      </c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>
        <v>344</v>
      </c>
      <c r="C9" s="37">
        <v>344</v>
      </c>
      <c r="D9" s="37">
        <v>344</v>
      </c>
      <c r="E9" s="37">
        <v>344</v>
      </c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2550</v>
      </c>
      <c r="C12" s="63">
        <v>2465</v>
      </c>
      <c r="D12" s="63">
        <v>2550</v>
      </c>
      <c r="E12" s="63">
        <v>2550</v>
      </c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4972</v>
      </c>
      <c r="C19" s="66">
        <f t="shared" ref="C19:M19" si="1">SUM(C5:C18)</f>
        <v>4887</v>
      </c>
      <c r="D19" s="66">
        <f t="shared" si="1"/>
        <v>4972</v>
      </c>
      <c r="E19" s="66">
        <f t="shared" si="1"/>
        <v>4972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372</v>
      </c>
      <c r="C20" s="63">
        <v>287</v>
      </c>
      <c r="D20" s="63">
        <v>372</v>
      </c>
      <c r="E20" s="63">
        <v>372</v>
      </c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49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3" sqref="A3:A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4650</v>
      </c>
      <c r="C12" s="63">
        <v>4350</v>
      </c>
      <c r="D12" s="63">
        <v>4650</v>
      </c>
      <c r="E12" s="61">
        <v>4500</v>
      </c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4512.5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A5" sqref="A5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>
        <v>1618.2</v>
      </c>
      <c r="C5" s="61">
        <f>1614.3+3.9</f>
        <v>1618.2</v>
      </c>
      <c r="D5" s="61">
        <f>1614.3+3.9</f>
        <v>1618.2</v>
      </c>
      <c r="E5" s="61">
        <f>1614.3+3.9</f>
        <v>1618.2</v>
      </c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>
        <v>477.48</v>
      </c>
      <c r="C6" s="37">
        <v>477.48</v>
      </c>
      <c r="D6" s="61">
        <v>458.18</v>
      </c>
      <c r="E6" s="61">
        <v>482.3</v>
      </c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>
        <f>278.5+447.62</f>
        <v>726.12</v>
      </c>
      <c r="C7" s="61">
        <v>350.14</v>
      </c>
      <c r="D7" s="61">
        <v>445.91</v>
      </c>
      <c r="E7" s="61">
        <v>305.93</v>
      </c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>
        <v>87.78</v>
      </c>
      <c r="D9" s="61">
        <v>87.78</v>
      </c>
      <c r="E9" s="61">
        <v>87.78</v>
      </c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>
        <f>425+249.99+266.89+392.23</f>
        <v>1334.1100000000001</v>
      </c>
      <c r="C10" s="61">
        <f>425+249.96+266.86+396.02</f>
        <v>1337.8400000000001</v>
      </c>
      <c r="D10" s="61">
        <f>425+249.99+266.89+392.8</f>
        <v>1334.68</v>
      </c>
      <c r="E10" s="61">
        <f>425+249.99+266.89+396.35</f>
        <v>1338.23</v>
      </c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>
      <c r="A13" s="55" t="s">
        <v>27</v>
      </c>
      <c r="B13" s="40"/>
      <c r="C13" s="63">
        <f>168.8+231.2</f>
        <v>400</v>
      </c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f>55.4+150</f>
        <v>205.4</v>
      </c>
      <c r="D15" s="63">
        <f>250.9+160</f>
        <v>410.9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5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4155.91</v>
      </c>
      <c r="C19" s="66">
        <f t="shared" ref="C19:M19" si="1">SUM(C5:C18)</f>
        <v>4476.84</v>
      </c>
      <c r="D19" s="66">
        <f t="shared" si="1"/>
        <v>4355.6499999999996</v>
      </c>
      <c r="E19" s="66">
        <f t="shared" si="1"/>
        <v>3832.44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231.2</v>
      </c>
      <c r="D20" s="63">
        <v>20.9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4155.91</v>
      </c>
      <c r="C21" s="66">
        <f t="shared" ref="C21:M21" si="2">C19-C20</f>
        <v>4245.6400000000003</v>
      </c>
      <c r="D21" s="66">
        <f t="shared" si="2"/>
        <v>4334.75</v>
      </c>
      <c r="E21" s="66">
        <f t="shared" si="2"/>
        <v>3832.44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AVERAGE($B$21)</f>
        <v>4155.91</v>
      </c>
      <c r="C22" s="52">
        <f>AVERAGE($B$21:C21)</f>
        <v>4200.7749999999996</v>
      </c>
      <c r="D22" s="52">
        <f>AVERAGE($B$21:D21)</f>
        <v>4245.4333333333334</v>
      </c>
      <c r="E22" s="52">
        <f>AVERAGE($B$21:E21)</f>
        <v>4142.1849999999995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6" sqref="A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1950</v>
      </c>
      <c r="C12" s="63">
        <v>1885</v>
      </c>
      <c r="D12" s="63">
        <v>1950</v>
      </c>
      <c r="E12" s="63">
        <v>1950</v>
      </c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1950</v>
      </c>
      <c r="C19" s="66">
        <f t="shared" ref="C19:M19" si="1">SUM(C5:C18)</f>
        <v>1885</v>
      </c>
      <c r="D19" s="66">
        <f t="shared" si="1"/>
        <v>1950</v>
      </c>
      <c r="E19" s="66">
        <f t="shared" si="1"/>
        <v>1950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1950</v>
      </c>
      <c r="C21" s="66">
        <f t="shared" ref="C21:M21" si="2">C19-C20</f>
        <v>1885</v>
      </c>
      <c r="D21" s="66">
        <f t="shared" si="2"/>
        <v>1950</v>
      </c>
      <c r="E21" s="66">
        <f t="shared" si="2"/>
        <v>1950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1950</v>
      </c>
      <c r="C22" s="52">
        <f>AVERAGE($B$21:C21)</f>
        <v>1917.5</v>
      </c>
      <c r="D22" s="52">
        <f>AVERAGE($B$21:D21)</f>
        <v>1928.3333333333333</v>
      </c>
      <c r="E22" s="52">
        <f>AVERAGE($B$21:E21)</f>
        <v>1933.75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A5" sqref="A5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4" t="s">
        <v>19</v>
      </c>
      <c r="B5" s="61">
        <v>3250</v>
      </c>
      <c r="C5" s="61">
        <v>3250</v>
      </c>
      <c r="D5" s="61">
        <v>3250</v>
      </c>
      <c r="E5" s="61">
        <v>3250</v>
      </c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f>341.63+214.05</f>
        <v>555.68000000000006</v>
      </c>
      <c r="C7" s="61">
        <v>382.12</v>
      </c>
      <c r="D7" s="61">
        <v>373.89</v>
      </c>
      <c r="E7" s="61">
        <v>344.5</v>
      </c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f>158.69+158.51</f>
        <v>317.2</v>
      </c>
      <c r="C10" s="61">
        <f>192.86+167.45</f>
        <v>360.31</v>
      </c>
      <c r="D10" s="61">
        <f>172.6+170.18</f>
        <v>342.78</v>
      </c>
      <c r="E10" s="61">
        <f>171.38+170.81</f>
        <v>342.19</v>
      </c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4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8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8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8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85" t="s">
        <v>29</v>
      </c>
      <c r="B15" s="40"/>
      <c r="C15" s="63">
        <f>127.35+346.55</f>
        <v>473.9</v>
      </c>
      <c r="D15" s="63">
        <v>183.4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8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ht="15" customHeight="1">
      <c r="A17" s="8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ht="15" customHeight="1" thickBot="1">
      <c r="A18" s="86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ht="15" customHeight="1" thickBot="1">
      <c r="A19" s="83" t="s">
        <v>33</v>
      </c>
      <c r="B19" s="46">
        <f t="shared" ref="B19" si="0">SUM(B5:B18)</f>
        <v>4122.88</v>
      </c>
      <c r="C19" s="66">
        <f t="shared" ref="C19:M19" si="1">SUM(C5:C18)</f>
        <v>4466.33</v>
      </c>
      <c r="D19" s="66">
        <f t="shared" si="1"/>
        <v>4150.07</v>
      </c>
      <c r="E19" s="66">
        <f t="shared" si="1"/>
        <v>3936.69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14" t="s">
        <v>35</v>
      </c>
    </row>
    <row r="20" spans="1:14" ht="15" customHeight="1" thickBot="1">
      <c r="A20" s="84" t="s">
        <v>14</v>
      </c>
      <c r="B20" s="60">
        <v>0</v>
      </c>
      <c r="C20" s="63">
        <v>40.01</v>
      </c>
      <c r="D20" s="63">
        <v>7.17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4" ht="15" customHeight="1" thickBot="1">
      <c r="A21" s="83" t="s">
        <v>15</v>
      </c>
      <c r="B21" s="46">
        <f>B19-B20</f>
        <v>4122.88</v>
      </c>
      <c r="C21" s="66">
        <f t="shared" ref="C21:M21" si="2">C19-C20</f>
        <v>4426.32</v>
      </c>
      <c r="D21" s="66">
        <f t="shared" si="2"/>
        <v>4142.8999999999996</v>
      </c>
      <c r="E21" s="66">
        <f t="shared" si="2"/>
        <v>3936.69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ht="15" customHeight="1" thickBot="1">
      <c r="A22" s="84" t="s">
        <v>12</v>
      </c>
      <c r="B22" s="52">
        <f>AVERAGE($B$21:B21)</f>
        <v>4122.88</v>
      </c>
      <c r="C22" s="52">
        <f>AVERAGE($B$21:C21)</f>
        <v>4274.6000000000004</v>
      </c>
      <c r="D22" s="52">
        <f>AVERAGE($B$21:D21)</f>
        <v>4230.7</v>
      </c>
      <c r="E22" s="52">
        <f>AVERAGE($B$21:E21)</f>
        <v>4157.1975000000002</v>
      </c>
      <c r="F22" s="71"/>
      <c r="G22" s="71"/>
      <c r="H22" s="71"/>
      <c r="I22" s="71"/>
      <c r="J22" s="71"/>
      <c r="K22" s="71"/>
      <c r="L22" s="71"/>
      <c r="M22" s="72"/>
    </row>
    <row r="23" spans="1:14" ht="15" customHeight="1" thickBot="1">
      <c r="A23" s="87" t="s">
        <v>13</v>
      </c>
      <c r="B23" s="76"/>
      <c r="C23" s="77"/>
      <c r="D23" s="77"/>
      <c r="E23" s="77"/>
      <c r="F23" s="77"/>
      <c r="G23" s="77"/>
      <c r="H23" s="77"/>
      <c r="I23" s="78"/>
      <c r="J23" s="77"/>
      <c r="K23" s="77"/>
      <c r="L23" s="77"/>
      <c r="M23" s="79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A6" sqref="A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>
        <v>279.49</v>
      </c>
      <c r="E7" s="61">
        <f>24.28+61.63</f>
        <v>85.91</v>
      </c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2061.5</v>
      </c>
      <c r="C12" s="63">
        <v>1928.5</v>
      </c>
      <c r="D12" s="63">
        <v>2061.5</v>
      </c>
      <c r="E12" s="61">
        <v>1995</v>
      </c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47.5</v>
      </c>
      <c r="C15" s="63">
        <v>172.7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4609</v>
      </c>
      <c r="C19" s="66">
        <f t="shared" ref="C19:M19" si="1">SUM(C5:C18)</f>
        <v>4601.2</v>
      </c>
      <c r="D19" s="66">
        <f t="shared" si="1"/>
        <v>4840.99</v>
      </c>
      <c r="E19" s="66">
        <f t="shared" si="1"/>
        <v>4580.91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9</v>
      </c>
      <c r="C20" s="63">
        <v>1.2</v>
      </c>
      <c r="D20" s="63">
        <v>240.99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4580.91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4595.2275</v>
      </c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6" sqref="A6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f>2700.1+2883</f>
        <v>5583.1</v>
      </c>
      <c r="C12" s="63">
        <v>5222.8999999999996</v>
      </c>
      <c r="D12" s="63">
        <f>2883*2</f>
        <v>5766</v>
      </c>
      <c r="E12" s="61">
        <v>5580</v>
      </c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5583.1</v>
      </c>
      <c r="C19" s="66">
        <f t="shared" ref="C19:M19" si="1">SUM(C5:C18)</f>
        <v>5222.8999999999996</v>
      </c>
      <c r="D19" s="66">
        <f t="shared" si="1"/>
        <v>5766</v>
      </c>
      <c r="E19" s="66">
        <f t="shared" si="1"/>
        <v>5580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983.1</v>
      </c>
      <c r="C20" s="63">
        <v>622.9</v>
      </c>
      <c r="D20" s="63">
        <v>1166</v>
      </c>
      <c r="E20" s="63">
        <v>980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A6" sqref="A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1029.5</v>
      </c>
      <c r="C15" s="63">
        <v>724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1029.5</v>
      </c>
      <c r="C19" s="66">
        <f t="shared" ref="C19:M19" si="1">SUM(C5:C18)</f>
        <v>724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13.5</v>
      </c>
      <c r="C20" s="63">
        <v>0</v>
      </c>
      <c r="D20" s="63">
        <v>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1016</v>
      </c>
      <c r="C21" s="66">
        <f t="shared" ref="C21:M21" si="2">C19-C20</f>
        <v>724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1016</v>
      </c>
      <c r="C22" s="52">
        <f>AVERAGE($B$21:C21)</f>
        <v>870</v>
      </c>
      <c r="D22" s="52">
        <f>AVERAGE($B$21:D21)</f>
        <v>580</v>
      </c>
      <c r="E22" s="52">
        <f>AVERAGE($B$21:E21)</f>
        <v>435</v>
      </c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3" sqref="A3:A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>
        <f>1400+3300</f>
        <v>4700</v>
      </c>
      <c r="C12" s="40">
        <f>1400+3300</f>
        <v>4700</v>
      </c>
      <c r="D12" s="40">
        <f>1400+3300</f>
        <v>4700</v>
      </c>
      <c r="E12" s="40">
        <f>1400+3300</f>
        <v>4700</v>
      </c>
      <c r="F12" s="63"/>
      <c r="G12" s="63"/>
      <c r="H12" s="63"/>
      <c r="I12" s="63"/>
      <c r="J12" s="63"/>
      <c r="K12" s="63"/>
      <c r="L12" s="63"/>
      <c r="M12" s="64"/>
    </row>
    <row r="13" spans="1:13" s="18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4700</v>
      </c>
      <c r="C19" s="66">
        <f t="shared" ref="C19:M19" si="1">SUM(C5:C18)</f>
        <v>4700</v>
      </c>
      <c r="D19" s="66">
        <f t="shared" si="1"/>
        <v>4700</v>
      </c>
      <c r="E19" s="66">
        <f t="shared" si="1"/>
        <v>4700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100</v>
      </c>
      <c r="C20" s="63">
        <v>100</v>
      </c>
      <c r="D20" s="63">
        <v>100</v>
      </c>
      <c r="E20" s="63">
        <v>100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A6" sqref="A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13" t="s">
        <v>18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</row>
    <row r="2" spans="1:14" ht="21.75" thickBot="1">
      <c r="A2" s="98" t="s">
        <v>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v>1291.3900000000001</v>
      </c>
      <c r="C5" s="61">
        <v>1291.3900000000001</v>
      </c>
      <c r="D5" s="61">
        <v>1379.71</v>
      </c>
      <c r="E5" s="61">
        <v>1379.71</v>
      </c>
      <c r="F5" s="61"/>
      <c r="G5" s="61"/>
      <c r="H5" s="61"/>
      <c r="I5" s="61"/>
      <c r="J5" s="61"/>
      <c r="K5" s="61"/>
      <c r="L5" s="61"/>
      <c r="M5" s="62"/>
    </row>
    <row r="6" spans="1:14" s="38" customFormat="1" ht="15" customHeight="1">
      <c r="A6" s="54" t="s">
        <v>20</v>
      </c>
      <c r="B6" s="37">
        <f>1904.51-B5-B7-B8-B9</f>
        <v>371.84999999999985</v>
      </c>
      <c r="C6" s="37">
        <f>1904.51-1291.39-98-101.32-41.95</f>
        <v>371.84999999999991</v>
      </c>
      <c r="D6" s="61">
        <f>1992.83-D5-D7-D8-D9</f>
        <v>371.84999999999985</v>
      </c>
      <c r="E6" s="61">
        <f>1992.83-E5-E7-E8-E9</f>
        <v>371.84999999999985</v>
      </c>
      <c r="F6" s="61"/>
      <c r="G6" s="61"/>
      <c r="H6" s="61"/>
      <c r="I6" s="61"/>
      <c r="J6" s="61"/>
      <c r="K6" s="61"/>
      <c r="L6" s="61"/>
      <c r="M6" s="62"/>
    </row>
    <row r="7" spans="1:14" s="38" customFormat="1" ht="15" customHeight="1">
      <c r="A7" s="54" t="s">
        <v>21</v>
      </c>
      <c r="B7" s="37">
        <v>41.95</v>
      </c>
      <c r="C7" s="61">
        <f>41.95+170.51+23.88</f>
        <v>236.33999999999997</v>
      </c>
      <c r="D7" s="61">
        <v>41.95</v>
      </c>
      <c r="E7" s="61">
        <v>41.95</v>
      </c>
      <c r="F7" s="61"/>
      <c r="G7" s="61"/>
      <c r="H7" s="61"/>
      <c r="I7" s="61"/>
      <c r="J7" s="61"/>
      <c r="K7" s="61"/>
      <c r="L7" s="61"/>
      <c r="M7" s="62"/>
    </row>
    <row r="8" spans="1:14" s="38" customFormat="1" ht="15" customHeight="1">
      <c r="A8" s="54" t="s">
        <v>22</v>
      </c>
      <c r="B8" s="37">
        <v>98</v>
      </c>
      <c r="C8" s="61">
        <v>98</v>
      </c>
      <c r="D8" s="61">
        <v>98</v>
      </c>
      <c r="E8" s="61">
        <v>98</v>
      </c>
      <c r="F8" s="61"/>
      <c r="G8" s="61"/>
      <c r="H8" s="61"/>
      <c r="I8" s="61"/>
      <c r="J8" s="61"/>
      <c r="K8" s="61"/>
      <c r="L8" s="61"/>
      <c r="M8" s="62"/>
    </row>
    <row r="9" spans="1:14" s="38" customFormat="1" ht="15" customHeight="1">
      <c r="A9" s="54" t="s">
        <v>23</v>
      </c>
      <c r="B9" s="37">
        <v>101.32</v>
      </c>
      <c r="C9" s="37">
        <v>101.32</v>
      </c>
      <c r="D9" s="37">
        <v>101.32</v>
      </c>
      <c r="E9" s="37">
        <v>101.32</v>
      </c>
      <c r="F9" s="61"/>
      <c r="G9" s="61"/>
      <c r="H9" s="61"/>
      <c r="I9" s="61"/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2697</v>
      </c>
      <c r="C12" s="63">
        <v>2523</v>
      </c>
      <c r="D12" s="40">
        <v>2697</v>
      </c>
      <c r="E12" s="61">
        <v>2610</v>
      </c>
      <c r="F12" s="63"/>
      <c r="G12" s="63"/>
      <c r="H12" s="63"/>
      <c r="I12" s="63"/>
      <c r="J12" s="63"/>
      <c r="K12" s="63"/>
      <c r="L12" s="63"/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75"/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43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4601.51</v>
      </c>
      <c r="C19" s="66">
        <f t="shared" ref="C19:M19" si="1">SUM(C5:C18)</f>
        <v>4621.8999999999996</v>
      </c>
      <c r="D19" s="66">
        <f t="shared" si="1"/>
        <v>4689.83</v>
      </c>
      <c r="E19" s="66">
        <f t="shared" si="1"/>
        <v>4602.83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1.51</v>
      </c>
      <c r="C20" s="63">
        <v>21.9</v>
      </c>
      <c r="D20" s="63">
        <v>89.83</v>
      </c>
      <c r="E20" s="63">
        <v>2.83</v>
      </c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6" sqref="A6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4500</v>
      </c>
      <c r="C12" s="63">
        <v>4500</v>
      </c>
      <c r="D12" s="63">
        <v>4500</v>
      </c>
      <c r="E12" s="63">
        <v>4500</v>
      </c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4500</v>
      </c>
      <c r="D19" s="66">
        <f t="shared" ref="D19" si="2">SUM(D5:D18)</f>
        <v>4500</v>
      </c>
      <c r="E19" s="66">
        <f t="shared" si="1"/>
        <v>4500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3">C19-C20</f>
        <v>4500</v>
      </c>
      <c r="D21" s="66">
        <f t="shared" ref="D21" si="4">D19-D20</f>
        <v>4500</v>
      </c>
      <c r="E21" s="66">
        <f t="shared" si="3"/>
        <v>4500</v>
      </c>
      <c r="F21" s="66">
        <f t="shared" si="3"/>
        <v>0</v>
      </c>
      <c r="G21" s="66">
        <f t="shared" si="3"/>
        <v>0</v>
      </c>
      <c r="H21" s="66">
        <f t="shared" si="3"/>
        <v>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4500</v>
      </c>
      <c r="D22" s="52">
        <f>AVERAGE($B$21:D21)</f>
        <v>4500</v>
      </c>
      <c r="E22" s="52">
        <f>AVERAGE($B$21:E21)</f>
        <v>4500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A5" sqref="A5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4800</v>
      </c>
      <c r="C12" s="63">
        <v>4800</v>
      </c>
      <c r="D12" s="63">
        <v>4800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4800</v>
      </c>
      <c r="C19" s="66">
        <f t="shared" ref="C19:M19" si="1">SUM(C5:C18)</f>
        <v>4800</v>
      </c>
      <c r="D19" s="66">
        <f t="shared" ref="D19" si="2">SUM(D5:D18)</f>
        <v>4800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200</v>
      </c>
      <c r="C20" s="63">
        <v>200</v>
      </c>
      <c r="D20" s="63">
        <v>200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3">C19-C20</f>
        <v>4600</v>
      </c>
      <c r="D21" s="66">
        <f t="shared" ref="D21" si="4">D19-D20</f>
        <v>4600</v>
      </c>
      <c r="E21" s="66">
        <f t="shared" si="3"/>
        <v>0</v>
      </c>
      <c r="F21" s="66">
        <f t="shared" si="3"/>
        <v>0</v>
      </c>
      <c r="G21" s="66">
        <f t="shared" si="3"/>
        <v>0</v>
      </c>
      <c r="H21" s="66">
        <f t="shared" si="3"/>
        <v>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3450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A5" sqref="A5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71">
        <v>0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6" spans="1:13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6" sqref="A6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>
      <c r="A5" s="26" t="s">
        <v>19</v>
      </c>
      <c r="B5" s="61">
        <v>700</v>
      </c>
      <c r="C5" s="61">
        <v>700</v>
      </c>
      <c r="D5" s="61">
        <v>700</v>
      </c>
      <c r="E5" s="61">
        <v>700</v>
      </c>
      <c r="F5" s="61"/>
      <c r="G5" s="61"/>
      <c r="H5" s="61"/>
      <c r="I5" s="61"/>
      <c r="J5" s="61"/>
      <c r="K5" s="61"/>
      <c r="L5" s="61"/>
      <c r="M5" s="62"/>
    </row>
    <row r="6" spans="1:13">
      <c r="A6" s="97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>
      <c r="A7" s="97" t="s">
        <v>21</v>
      </c>
      <c r="B7" s="37">
        <v>17.760000000000002</v>
      </c>
      <c r="C7" s="61">
        <v>25.82</v>
      </c>
      <c r="D7" s="61"/>
      <c r="E7" s="61">
        <v>54.41</v>
      </c>
      <c r="F7" s="61"/>
      <c r="G7" s="61"/>
      <c r="H7" s="61"/>
      <c r="I7" s="61"/>
      <c r="J7" s="61"/>
      <c r="K7" s="61"/>
      <c r="L7" s="61"/>
      <c r="M7" s="62"/>
    </row>
    <row r="8" spans="1:13">
      <c r="A8" s="97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>
      <c r="A9" s="97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>
      <c r="A10" s="97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>
      <c r="A11" s="2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>
      <c r="A12" s="27" t="s">
        <v>26</v>
      </c>
      <c r="B12" s="40">
        <v>2170</v>
      </c>
      <c r="C12" s="63">
        <v>2030</v>
      </c>
      <c r="D12" s="63">
        <v>2170</v>
      </c>
      <c r="E12" s="63">
        <v>2100</v>
      </c>
      <c r="F12" s="63"/>
      <c r="G12" s="63"/>
      <c r="H12" s="63"/>
      <c r="I12" s="63"/>
      <c r="J12" s="63"/>
      <c r="K12" s="63"/>
      <c r="L12" s="63"/>
      <c r="M12" s="64"/>
    </row>
    <row r="13" spans="1:13">
      <c r="A13" s="27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>
      <c r="A14" s="27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>
      <c r="A15" s="28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7.25" customHeight="1">
      <c r="A16" s="27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>
      <c r="A17" s="27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.75" thickBot="1">
      <c r="A18" s="29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.75" thickBot="1">
      <c r="A19" s="21" t="s">
        <v>33</v>
      </c>
      <c r="B19" s="46">
        <f t="shared" ref="B19" si="0">SUM(B5:B18)</f>
        <v>2887.76</v>
      </c>
      <c r="C19" s="66">
        <f t="shared" ref="C19:M19" si="1">SUM(C5:C18)</f>
        <v>2755.82</v>
      </c>
      <c r="D19" s="66">
        <f t="shared" si="1"/>
        <v>2870</v>
      </c>
      <c r="E19" s="66">
        <f t="shared" si="1"/>
        <v>2854.41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.75" thickBot="1">
      <c r="A20" s="22" t="s">
        <v>14</v>
      </c>
      <c r="B20" s="60">
        <v>0</v>
      </c>
      <c r="C20" s="63">
        <v>0</v>
      </c>
      <c r="D20" s="63">
        <v>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ht="15.75" thickBot="1">
      <c r="A21" s="21" t="s">
        <v>15</v>
      </c>
      <c r="B21" s="46">
        <f>B19-B20</f>
        <v>2887.76</v>
      </c>
      <c r="C21" s="66">
        <f t="shared" ref="C21:M21" si="2">C19-C20</f>
        <v>2755.82</v>
      </c>
      <c r="D21" s="66">
        <f t="shared" si="2"/>
        <v>2870</v>
      </c>
      <c r="E21" s="66">
        <f t="shared" si="2"/>
        <v>2854.41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.75" thickBot="1">
      <c r="A22" s="22" t="s">
        <v>12</v>
      </c>
      <c r="B22" s="52">
        <f>AVERAGE($B$21:B21)</f>
        <v>2887.76</v>
      </c>
      <c r="C22" s="52">
        <f>AVERAGE($B$21:C21)</f>
        <v>2821.79</v>
      </c>
      <c r="D22" s="52">
        <f>AVERAGE($B$21:D21)</f>
        <v>2837.86</v>
      </c>
      <c r="E22" s="52">
        <f>AVERAGE($B$21:E21)</f>
        <v>2841.9974999999999</v>
      </c>
      <c r="F22" s="71"/>
      <c r="G22" s="71"/>
      <c r="H22" s="71"/>
      <c r="I22" s="71"/>
      <c r="J22" s="71"/>
      <c r="K22" s="71"/>
      <c r="L22" s="71"/>
      <c r="M22" s="72"/>
    </row>
    <row r="23" spans="1:13" ht="15.75" thickBot="1">
      <c r="A23" s="30" t="s">
        <v>13</v>
      </c>
      <c r="B23" s="31"/>
      <c r="C23" s="32"/>
      <c r="D23" s="33"/>
      <c r="E23" s="33"/>
      <c r="F23" s="33"/>
      <c r="G23" s="33"/>
      <c r="H23" s="33"/>
      <c r="I23" s="34"/>
      <c r="J23" s="33"/>
      <c r="K23" s="33"/>
      <c r="L23" s="33"/>
      <c r="M23" s="3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A3" sqref="A3:A4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71">
        <v>0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A6" sqref="A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50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f>500+700</f>
        <v>1200</v>
      </c>
      <c r="C5" s="61">
        <f>500+700</f>
        <v>1200</v>
      </c>
      <c r="D5" s="61">
        <f>500+700</f>
        <v>1200</v>
      </c>
      <c r="E5" s="61">
        <v>700</v>
      </c>
      <c r="F5" s="61"/>
      <c r="G5" s="61"/>
      <c r="H5" s="61"/>
      <c r="I5" s="61"/>
      <c r="J5" s="61"/>
      <c r="K5" s="61"/>
      <c r="L5" s="61"/>
      <c r="M5" s="62"/>
    </row>
    <row r="6" spans="1:14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s="38" customFormat="1" ht="15" customHeight="1">
      <c r="A7" s="54" t="s">
        <v>21</v>
      </c>
      <c r="B7" s="37">
        <v>105.96</v>
      </c>
      <c r="C7" s="61">
        <v>79.38</v>
      </c>
      <c r="D7" s="61">
        <v>114.53</v>
      </c>
      <c r="E7" s="61">
        <v>103.4</v>
      </c>
      <c r="F7" s="61"/>
      <c r="G7" s="61"/>
      <c r="H7" s="61"/>
      <c r="I7" s="61"/>
      <c r="J7" s="61"/>
      <c r="K7" s="61"/>
      <c r="L7" s="61"/>
      <c r="M7" s="62"/>
    </row>
    <row r="8" spans="1:14" s="38" customFormat="1" ht="15" customHeight="1">
      <c r="A8" s="54" t="s">
        <v>22</v>
      </c>
      <c r="B8" s="37">
        <v>66.12</v>
      </c>
      <c r="C8" s="37">
        <v>66.12</v>
      </c>
      <c r="D8" s="61">
        <v>66.12</v>
      </c>
      <c r="E8" s="61">
        <v>66.12</v>
      </c>
      <c r="F8" s="61"/>
      <c r="G8" s="61"/>
      <c r="H8" s="61"/>
      <c r="I8" s="61"/>
      <c r="J8" s="61"/>
      <c r="K8" s="61"/>
      <c r="L8" s="61"/>
      <c r="M8" s="62"/>
    </row>
    <row r="9" spans="1:14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2686.66</v>
      </c>
      <c r="C12" s="63">
        <v>2513.3200000000002</v>
      </c>
      <c r="D12" s="63">
        <v>2686.65</v>
      </c>
      <c r="E12" s="61">
        <v>2600</v>
      </c>
      <c r="F12" s="63"/>
      <c r="G12" s="63"/>
      <c r="H12" s="63"/>
      <c r="I12" s="63"/>
      <c r="J12" s="63"/>
      <c r="K12" s="63"/>
      <c r="L12" s="63"/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43" t="s">
        <v>37</v>
      </c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  <c r="N14" s="43"/>
    </row>
    <row r="15" spans="1:14" s="43" customFormat="1" ht="15" customHeight="1">
      <c r="A15" s="55" t="s">
        <v>29</v>
      </c>
      <c r="B15" s="40"/>
      <c r="C15" s="63">
        <v>87.78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  <c r="N17" s="43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  <c r="N18" s="43"/>
    </row>
    <row r="19" spans="1:14" s="38" customFormat="1" ht="15" customHeight="1" thickBot="1">
      <c r="A19" s="45" t="s">
        <v>33</v>
      </c>
      <c r="B19" s="46">
        <f t="shared" ref="B19" si="0">SUM(B5:B18)</f>
        <v>4058.74</v>
      </c>
      <c r="C19" s="66">
        <f t="shared" ref="C19:M19" si="1">SUM(C5:C18)</f>
        <v>3946.6000000000004</v>
      </c>
      <c r="D19" s="66">
        <f t="shared" si="1"/>
        <v>4067.3</v>
      </c>
      <c r="E19" s="66">
        <f t="shared" si="1"/>
        <v>3469.52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43"/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4" s="38" customFormat="1" ht="15" customHeight="1" thickBot="1">
      <c r="A21" s="45" t="s">
        <v>15</v>
      </c>
      <c r="B21" s="46">
        <f>B19-B20</f>
        <v>4058.74</v>
      </c>
      <c r="C21" s="66">
        <f t="shared" ref="C21:M21" si="2">C19-C20</f>
        <v>3946.6000000000004</v>
      </c>
      <c r="D21" s="66">
        <f t="shared" si="2"/>
        <v>4067.3</v>
      </c>
      <c r="E21" s="66">
        <f t="shared" si="2"/>
        <v>3469.52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AVERAGE($B$21:B21)</f>
        <v>4058.74</v>
      </c>
      <c r="C22" s="52">
        <f>AVERAGE($B$21:C21)</f>
        <v>4002.67</v>
      </c>
      <c r="D22" s="52">
        <f>AVERAGE($B$21:D21)</f>
        <v>4024.2133333333331</v>
      </c>
      <c r="E22" s="52">
        <f>AVERAGE($B$21:E21)</f>
        <v>3885.54</v>
      </c>
      <c r="F22" s="71"/>
      <c r="G22" s="71"/>
      <c r="H22" s="71"/>
      <c r="I22" s="71"/>
      <c r="J22" s="71"/>
      <c r="K22" s="71"/>
      <c r="L22" s="71"/>
      <c r="M22" s="72"/>
    </row>
    <row r="23" spans="1:14" s="38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A5" sqref="A5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  <row r="26" spans="1:13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E13" sqref="E1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4650</v>
      </c>
      <c r="C12" s="63">
        <v>4350</v>
      </c>
      <c r="D12" s="63">
        <v>4650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3387.5</v>
      </c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67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A6" sqref="A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2700</v>
      </c>
      <c r="C5" s="61">
        <v>2904.54</v>
      </c>
      <c r="D5" s="61">
        <v>2904.54</v>
      </c>
      <c r="E5" s="61">
        <v>2904.54</v>
      </c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2200</v>
      </c>
      <c r="C12" s="40">
        <v>2200</v>
      </c>
      <c r="D12" s="40">
        <v>2200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4900</v>
      </c>
      <c r="C19" s="66">
        <f t="shared" ref="C19:M19" si="1">SUM(C5:C18)</f>
        <v>5104.54</v>
      </c>
      <c r="D19" s="66">
        <f t="shared" si="1"/>
        <v>5104.54</v>
      </c>
      <c r="E19" s="66">
        <f t="shared" si="1"/>
        <v>2904.54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300</v>
      </c>
      <c r="C20" s="63">
        <v>504.54</v>
      </c>
      <c r="D20" s="63">
        <v>504.54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2904.54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4176.1350000000002</v>
      </c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A5" sqref="A5:A18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4960</v>
      </c>
      <c r="C12" s="63">
        <v>4640</v>
      </c>
      <c r="D12" s="63">
        <v>4960</v>
      </c>
      <c r="E12" s="61">
        <v>4800</v>
      </c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4960</v>
      </c>
      <c r="C19" s="66">
        <f t="shared" ref="C19:M19" si="1">SUM(C5:C18)</f>
        <v>4640</v>
      </c>
      <c r="D19" s="66">
        <f t="shared" si="1"/>
        <v>4960</v>
      </c>
      <c r="E19" s="66">
        <f t="shared" si="1"/>
        <v>4800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360</v>
      </c>
      <c r="C20" s="63">
        <v>40</v>
      </c>
      <c r="D20" s="63">
        <v>360</v>
      </c>
      <c r="E20" s="63">
        <v>200</v>
      </c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12" sqref="C12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1500</v>
      </c>
      <c r="C5" s="61">
        <v>1500</v>
      </c>
      <c r="D5" s="61">
        <v>1500</v>
      </c>
      <c r="E5" s="61">
        <v>1500</v>
      </c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124.78</v>
      </c>
      <c r="C7" s="61">
        <v>219</v>
      </c>
      <c r="D7" s="61">
        <v>183.56</v>
      </c>
      <c r="E7" s="61">
        <v>105.41</v>
      </c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89.16</v>
      </c>
      <c r="C8" s="37">
        <v>89.16</v>
      </c>
      <c r="D8" s="61"/>
      <c r="E8" s="61">
        <v>89.45</v>
      </c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v>141.59</v>
      </c>
      <c r="C10" s="37">
        <v>141.59</v>
      </c>
      <c r="D10" s="61">
        <v>146.13</v>
      </c>
      <c r="E10" s="61">
        <v>155.18</v>
      </c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2800</v>
      </c>
      <c r="C12" s="40">
        <v>2800</v>
      </c>
      <c r="D12" s="40">
        <v>2800</v>
      </c>
      <c r="E12" s="40">
        <v>2800</v>
      </c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94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3.5" thickBot="1">
      <c r="A19" s="45" t="s">
        <v>33</v>
      </c>
      <c r="B19" s="46">
        <f t="shared" ref="B19" si="0">SUM(B5:B18)</f>
        <v>4655.53</v>
      </c>
      <c r="C19" s="66">
        <f t="shared" ref="C19:M19" si="1">SUM(C5:C18)</f>
        <v>4749.75</v>
      </c>
      <c r="D19" s="66">
        <f t="shared" si="1"/>
        <v>4629.6900000000005</v>
      </c>
      <c r="E19" s="66">
        <f t="shared" si="1"/>
        <v>4650.04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3.5" thickBot="1">
      <c r="A20" s="47" t="s">
        <v>14</v>
      </c>
      <c r="B20" s="60">
        <v>55.53</v>
      </c>
      <c r="C20" s="63">
        <v>149.75</v>
      </c>
      <c r="D20" s="63">
        <v>29.69</v>
      </c>
      <c r="E20" s="63">
        <v>50.04</v>
      </c>
      <c r="F20" s="63"/>
      <c r="G20" s="63"/>
      <c r="H20" s="63"/>
      <c r="I20" s="63"/>
      <c r="J20" s="63"/>
      <c r="K20" s="63"/>
      <c r="L20" s="63"/>
      <c r="M20" s="64"/>
    </row>
    <row r="21" spans="1:13" ht="13.5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4600.0000000000009</v>
      </c>
      <c r="E21" s="66">
        <f t="shared" si="2"/>
        <v>4600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3.5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71"/>
      <c r="G22" s="71"/>
      <c r="H22" s="71"/>
      <c r="I22" s="71"/>
      <c r="J22" s="71"/>
      <c r="K22" s="71"/>
      <c r="L22" s="71"/>
      <c r="M22" s="72"/>
    </row>
    <row r="23" spans="1:13" ht="13.5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A6" sqref="A6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500</v>
      </c>
      <c r="C5" s="61">
        <v>500</v>
      </c>
      <c r="D5" s="61">
        <v>500</v>
      </c>
      <c r="E5" s="61">
        <v>500</v>
      </c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3" t="s">
        <v>20</v>
      </c>
      <c r="B6" s="37">
        <v>728.28</v>
      </c>
      <c r="C6" s="61">
        <v>727.8</v>
      </c>
      <c r="D6" s="61">
        <v>670</v>
      </c>
      <c r="E6" s="61">
        <v>670</v>
      </c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3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3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3" t="s">
        <v>23</v>
      </c>
      <c r="B9" s="37">
        <v>85</v>
      </c>
      <c r="C9" s="37">
        <v>85</v>
      </c>
      <c r="D9" s="37">
        <v>85</v>
      </c>
      <c r="E9" s="37">
        <v>85</v>
      </c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3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3" t="s">
        <v>26</v>
      </c>
      <c r="B12" s="40">
        <f>1760+1840</f>
        <v>3600</v>
      </c>
      <c r="C12" s="63">
        <f>1840+1760</f>
        <v>3600</v>
      </c>
      <c r="D12" s="63">
        <f>1840+1760</f>
        <v>3600</v>
      </c>
      <c r="E12" s="61">
        <f>1760+1840</f>
        <v>3600</v>
      </c>
      <c r="F12" s="63"/>
      <c r="G12" s="63"/>
      <c r="H12" s="63"/>
      <c r="I12" s="63"/>
      <c r="J12" s="63"/>
      <c r="K12" s="63"/>
      <c r="L12" s="63"/>
      <c r="M12" s="64"/>
    </row>
    <row r="13" spans="1:13" s="6" customFormat="1" ht="15" customHeight="1">
      <c r="A13" s="53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3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3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>
      <c r="A16" s="53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3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4913.28</v>
      </c>
      <c r="C19" s="66">
        <f t="shared" ref="C19:M19" si="1">SUM(C5:C18)</f>
        <v>4912.8</v>
      </c>
      <c r="D19" s="66">
        <f t="shared" si="1"/>
        <v>4855</v>
      </c>
      <c r="E19" s="66">
        <f t="shared" si="1"/>
        <v>4855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313.27999999999997</v>
      </c>
      <c r="C20" s="63">
        <v>312.8</v>
      </c>
      <c r="D20" s="63">
        <v>255</v>
      </c>
      <c r="E20" s="63">
        <v>255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A6" sqref="A6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0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89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>
        <v>204.04</v>
      </c>
      <c r="C10" s="61">
        <v>205.09</v>
      </c>
      <c r="D10" s="61">
        <v>210.25</v>
      </c>
      <c r="E10" s="61">
        <v>217.2</v>
      </c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9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  <c r="N12" s="19"/>
    </row>
    <row r="13" spans="1:14" s="6" customFormat="1" ht="15" customHeight="1">
      <c r="A13" s="55" t="s">
        <v>27</v>
      </c>
      <c r="B13" s="40">
        <v>890.9</v>
      </c>
      <c r="C13" s="63">
        <f>1060+80</f>
        <v>1140</v>
      </c>
      <c r="D13" s="63"/>
      <c r="E13" s="61">
        <f>1404+150</f>
        <v>1554</v>
      </c>
      <c r="F13" s="61"/>
      <c r="G13" s="63"/>
      <c r="H13" s="63"/>
      <c r="I13" s="63"/>
      <c r="J13" s="63"/>
      <c r="K13" s="63"/>
      <c r="L13" s="63"/>
      <c r="M13" s="64"/>
    </row>
    <row r="14" spans="1:14" s="9" customFormat="1" ht="15" customHeight="1">
      <c r="A14" s="55" t="s">
        <v>28</v>
      </c>
      <c r="B14" s="40">
        <v>2000</v>
      </c>
      <c r="C14" s="40">
        <v>2000</v>
      </c>
      <c r="D14" s="40">
        <v>2000</v>
      </c>
      <c r="E14" s="40">
        <v>2000</v>
      </c>
      <c r="F14" s="61"/>
      <c r="G14" s="63"/>
      <c r="H14" s="63"/>
      <c r="I14" s="63"/>
      <c r="J14" s="63"/>
      <c r="K14" s="63"/>
      <c r="L14" s="63"/>
      <c r="M14" s="64"/>
    </row>
    <row r="15" spans="1:14" s="6" customFormat="1" ht="15" customHeight="1">
      <c r="A15" s="55" t="s">
        <v>29</v>
      </c>
      <c r="B15" s="40">
        <f>80+701.4+510</f>
        <v>1291.4000000000001</v>
      </c>
      <c r="C15" s="63">
        <f>475+667.9</f>
        <v>1142.9000000000001</v>
      </c>
      <c r="D15" s="63">
        <f>315.6+490</f>
        <v>805.6</v>
      </c>
      <c r="E15" s="61">
        <v>400</v>
      </c>
      <c r="F15" s="61"/>
      <c r="G15" s="63"/>
      <c r="H15" s="63"/>
      <c r="I15" s="63"/>
      <c r="J15" s="63"/>
      <c r="K15" s="63"/>
      <c r="L15" s="63"/>
      <c r="M15" s="64"/>
    </row>
    <row r="16" spans="1:14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240</v>
      </c>
      <c r="C18" s="65">
        <v>235</v>
      </c>
      <c r="D18" s="65">
        <f>210+1360</f>
        <v>1570</v>
      </c>
      <c r="E18" s="61">
        <v>100</v>
      </c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4626.34</v>
      </c>
      <c r="C19" s="66">
        <f t="shared" ref="C19:M19" si="1">SUM(C5:C18)</f>
        <v>4722.99</v>
      </c>
      <c r="D19" s="66">
        <f t="shared" si="1"/>
        <v>4585.8500000000004</v>
      </c>
      <c r="E19" s="66">
        <f t="shared" si="1"/>
        <v>4271.2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80</v>
      </c>
      <c r="C20" s="63">
        <v>122.99</v>
      </c>
      <c r="D20" s="63">
        <v>0</v>
      </c>
      <c r="E20" s="63">
        <v>4.2699999999999996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4546.34</v>
      </c>
      <c r="C21" s="66">
        <f t="shared" ref="C21:M21" si="2">C19-C20</f>
        <v>4600</v>
      </c>
      <c r="D21" s="66">
        <f t="shared" si="2"/>
        <v>4585.8500000000004</v>
      </c>
      <c r="E21" s="66">
        <f t="shared" si="2"/>
        <v>4266.9299999999994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4546.34</v>
      </c>
      <c r="C22" s="52">
        <f>AVERAGE($B$21:C21)</f>
        <v>4573.17</v>
      </c>
      <c r="D22" s="52">
        <f>AVERAGE($B$21:D21)</f>
        <v>4577.3966666666665</v>
      </c>
      <c r="E22" s="52">
        <f>AVERAGE($B$21:E21)</f>
        <v>4499.78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6" sqref="A6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4704</v>
      </c>
      <c r="C12" s="40">
        <v>4704</v>
      </c>
      <c r="D12" s="40">
        <v>4704</v>
      </c>
      <c r="E12" s="40">
        <v>4704</v>
      </c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4704</v>
      </c>
      <c r="C19" s="66">
        <f t="shared" ref="C19:M19" si="1">SUM(C5:C18)</f>
        <v>4704</v>
      </c>
      <c r="D19" s="66">
        <f t="shared" si="1"/>
        <v>4704</v>
      </c>
      <c r="E19" s="66">
        <f t="shared" si="1"/>
        <v>4704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f>104+186.87</f>
        <v>290.87</v>
      </c>
      <c r="C20" s="63">
        <v>104</v>
      </c>
      <c r="D20" s="63">
        <v>104</v>
      </c>
      <c r="E20" s="63">
        <v>104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4413.13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4413.13</v>
      </c>
      <c r="C22" s="52">
        <f>AVERAGE($B$21:C21)</f>
        <v>4506.5650000000005</v>
      </c>
      <c r="D22" s="52">
        <f>AVERAGE($B$21:D21)</f>
        <v>4537.71</v>
      </c>
      <c r="E22" s="52">
        <f>AVERAGE($B$21:E21)</f>
        <v>4553.2825000000003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6" sqref="A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>
        <f>2204+2204</f>
        <v>4408</v>
      </c>
      <c r="D12" s="63">
        <f>2356+2356</f>
        <v>4712</v>
      </c>
      <c r="E12" s="61">
        <v>2280</v>
      </c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>
        <v>1778.71</v>
      </c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1778.71</v>
      </c>
      <c r="C19" s="66">
        <f t="shared" ref="C19:M19" si="1">SUM(C5:C18)</f>
        <v>4408</v>
      </c>
      <c r="D19" s="66">
        <f t="shared" si="1"/>
        <v>4712</v>
      </c>
      <c r="E19" s="66">
        <f t="shared" si="1"/>
        <v>2280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112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1778.71</v>
      </c>
      <c r="C21" s="66">
        <f t="shared" ref="C21:M21" si="2">C19-C20</f>
        <v>4408</v>
      </c>
      <c r="D21" s="66">
        <f t="shared" si="2"/>
        <v>4600</v>
      </c>
      <c r="E21" s="66">
        <f t="shared" si="2"/>
        <v>2280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1778.71</v>
      </c>
      <c r="C22" s="52">
        <f>AVERAGE($B$21:C21)</f>
        <v>3093.355</v>
      </c>
      <c r="D22" s="52">
        <f>AVERAGE($B$21:D21)</f>
        <v>3595.5699999999997</v>
      </c>
      <c r="E22" s="52">
        <f>AVERAGE($B$21:E21)</f>
        <v>3266.6774999999998</v>
      </c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A6" sqref="A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1960</v>
      </c>
      <c r="C5" s="61">
        <v>1960</v>
      </c>
      <c r="D5" s="61">
        <v>1960</v>
      </c>
      <c r="E5" s="61">
        <v>1960</v>
      </c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>
        <v>720.13</v>
      </c>
      <c r="C6" s="37">
        <v>720.13</v>
      </c>
      <c r="D6" s="37">
        <v>720.13</v>
      </c>
      <c r="E6" s="37">
        <v>720.13</v>
      </c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>
        <f>427.85+235.71</f>
        <v>663.56000000000006</v>
      </c>
      <c r="C7" s="61">
        <v>231.1</v>
      </c>
      <c r="D7" s="61">
        <v>312.85000000000002</v>
      </c>
      <c r="E7" s="61">
        <v>292.43</v>
      </c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>
        <v>305.86</v>
      </c>
      <c r="D9" s="61">
        <v>305.86</v>
      </c>
      <c r="E9" s="61">
        <v>305.86</v>
      </c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>
        <f>164.38+100.82</f>
        <v>265.2</v>
      </c>
      <c r="C10" s="61">
        <f>166.1+103.18</f>
        <v>269.27999999999997</v>
      </c>
      <c r="D10" s="61">
        <f>101.7+164.38</f>
        <v>266.08</v>
      </c>
      <c r="E10" s="61">
        <f>164.38+103.18</f>
        <v>267.56</v>
      </c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/>
      <c r="C15" s="63">
        <v>43.8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s="38" customFormat="1" ht="15" customHeight="1" thickBot="1">
      <c r="A19" s="45" t="s">
        <v>33</v>
      </c>
      <c r="B19" s="46">
        <f t="shared" ref="B19" si="0">SUM(B5:B18)</f>
        <v>3608.89</v>
      </c>
      <c r="C19" s="66">
        <f t="shared" ref="C19:M19" si="1">SUM(C5:C18)</f>
        <v>3530.17</v>
      </c>
      <c r="D19" s="66">
        <f t="shared" si="1"/>
        <v>3564.92</v>
      </c>
      <c r="E19" s="66">
        <f t="shared" si="1"/>
        <v>3545.98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/>
      <c r="G20" s="63"/>
      <c r="H20" s="63"/>
      <c r="I20" s="63"/>
      <c r="J20" s="63"/>
      <c r="K20" s="63"/>
      <c r="L20" s="63"/>
      <c r="M20" s="64"/>
    </row>
    <row r="21" spans="1:14" s="38" customFormat="1" ht="15" customHeight="1" thickBot="1">
      <c r="A21" s="45" t="s">
        <v>15</v>
      </c>
      <c r="B21" s="46">
        <f>B19-B20</f>
        <v>3608.89</v>
      </c>
      <c r="C21" s="66">
        <f t="shared" ref="C21:M21" si="2">C19-C20</f>
        <v>3530.17</v>
      </c>
      <c r="D21" s="66">
        <f t="shared" si="2"/>
        <v>3564.92</v>
      </c>
      <c r="E21" s="66">
        <f t="shared" si="2"/>
        <v>3545.98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AVERAGE($B$21:B21)</f>
        <v>3608.89</v>
      </c>
      <c r="C22" s="52">
        <f>AVERAGE($B$21:C21)</f>
        <v>3569.5299999999997</v>
      </c>
      <c r="D22" s="52">
        <f>AVERAGE($B$21:D21)</f>
        <v>3567.9933333333333</v>
      </c>
      <c r="E22" s="52">
        <f>AVERAGE($B$21:E21)</f>
        <v>3562.49</v>
      </c>
      <c r="F22" s="71"/>
      <c r="G22" s="71"/>
      <c r="H22" s="71"/>
      <c r="I22" s="71"/>
      <c r="J22" s="71"/>
      <c r="K22" s="71"/>
      <c r="L22" s="71"/>
      <c r="M22" s="72"/>
    </row>
    <row r="23" spans="1:14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4" ht="15">
      <c r="A24"/>
      <c r="N24" s="14" t="s">
        <v>36</v>
      </c>
    </row>
    <row r="26" spans="1:14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39</vt:i4>
      </vt:variant>
      <vt:variant>
        <vt:lpstr>Intervalos nomeados</vt:lpstr>
      </vt:variant>
      <vt:variant>
        <vt:i4>8</vt:i4>
      </vt:variant>
    </vt:vector>
  </HeadingPairs>
  <TitlesOfParts>
    <vt:vector size="47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CHICO KIKO</vt:lpstr>
      <vt:lpstr>DAIZE MICHELE</vt:lpstr>
      <vt:lpstr>DAVI MUNIZ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LUIZ EUSTÁQUIO</vt:lpstr>
      <vt:lpstr>MARCOS DI BRIA</vt:lpstr>
      <vt:lpstr>NATÁLIA DE MENUDO</vt:lpstr>
      <vt:lpstr>RAFAEL ACIOLI</vt:lpstr>
      <vt:lpstr>RENATO ANTUNES</vt:lpstr>
      <vt:lpstr>RICARDO CRUZ</vt:lpstr>
      <vt:lpstr>RINALDO JÚNIOR</vt:lpstr>
      <vt:lpstr>RODRIGO COUTINHO</vt:lpstr>
      <vt:lpstr>ROGÉRIO DE LUCCA</vt:lpstr>
      <vt:lpstr>ROMERINHO JATOBÁ </vt:lpstr>
      <vt:lpstr>SAMUEL SALAZAR</vt:lpstr>
      <vt:lpstr>WILTON BRITO</vt:lpstr>
      <vt:lpstr>'AIMÉE SILVA'!Area_de_impressao</vt:lpstr>
      <vt:lpstr>'ALMIR FERNANDO'!Area_de_impressao</vt:lpstr>
      <vt:lpstr>'GORETTI QUEIROZ'!Area_de_impressao</vt:lpstr>
      <vt:lpstr>'IVAN MORAES'!Area_de_impressao</vt:lpstr>
      <vt:lpstr>'JOÃO DA COSTA'!Area_de_impressao</vt:lpstr>
      <vt:lpstr>'LUIZ EUSTÁQUIO'!Area_de_impressao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2017-04-12T13:26:31Z</cp:lastPrinted>
  <dcterms:created xsi:type="dcterms:W3CDTF">2010-04-15T12:47:32Z</dcterms:created>
  <dcterms:modified xsi:type="dcterms:W3CDTF">2020-05-04T15:20:20Z</dcterms:modified>
</cp:coreProperties>
</file>