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 AURÉLIO" sheetId="28" r:id="rId30"/>
    <sheet name="MARÍLIA ARRAES" sheetId="41" r:id="rId31"/>
    <sheet name="MARCOS DI BRIA" sheetId="27" r:id="rId32"/>
    <sheet name="NATÁLIA DE MENUDO" sheetId="35" r:id="rId33"/>
    <sheet name="RAFAEL ACIOLI" sheetId="8" r:id="rId34"/>
    <sheet name="RENATO ANTUNES" sheetId="31" r:id="rId35"/>
    <sheet name="RICARDO CRUZ" sheetId="40" r:id="rId36"/>
    <sheet name="RINALDO JÚNIOR" sheetId="47" r:id="rId37"/>
    <sheet name="RODRIGO COUTINHO" sheetId="45" r:id="rId38"/>
    <sheet name="ROGÉRIO DE LUCCA" sheetId="38" r:id="rId39"/>
    <sheet name="ROMERINHO JATOBÁ " sheetId="24" r:id="rId40"/>
    <sheet name="ROMERO ALBUQUERQUE" sheetId="46" r:id="rId41"/>
    <sheet name="SAMUEL SALAZAR" sheetId="48" r:id="rId42"/>
    <sheet name="WANDERSON SOBRAL" sheetId="44" r:id="rId43"/>
    <sheet name="WILTON BRITO" sheetId="51" r:id="rId44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41">'SAMUEL SALAZAR'!$A$1:$M$25</definedName>
    <definedName name="_xlnm.Print_Area" localSheetId="43">'WILTON BRITO'!$A$1:$M$25</definedName>
  </definedNames>
  <calcPr calcId="125725"/>
</workbook>
</file>

<file path=xl/calcChain.xml><?xml version="1.0" encoding="utf-8"?>
<calcChain xmlns="http://schemas.openxmlformats.org/spreadsheetml/2006/main">
  <c r="M22" i="51"/>
  <c r="M22" i="5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C19"/>
  <c r="C21" s="1"/>
  <c r="B19"/>
  <c r="B21" s="1"/>
  <c r="B22" s="1"/>
  <c r="D19"/>
  <c r="D21" s="1"/>
  <c r="M22" i="9"/>
  <c r="L22"/>
  <c r="M22" i="23"/>
  <c r="M10"/>
  <c r="M22" i="19"/>
  <c r="M13"/>
  <c r="M22" i="15"/>
  <c r="M22" i="17"/>
  <c r="M22" i="3"/>
  <c r="M14"/>
  <c r="J22" i="52" l="1"/>
  <c r="F22"/>
  <c r="H22"/>
  <c r="K22"/>
  <c r="G22"/>
  <c r="C22"/>
  <c r="L22"/>
  <c r="D22"/>
  <c r="I22"/>
  <c r="E22"/>
  <c r="M22" i="14"/>
  <c r="M22" i="45"/>
  <c r="M5"/>
  <c r="M22" i="40"/>
  <c r="L15" i="11"/>
  <c r="L12"/>
  <c r="L10"/>
  <c r="L19" s="1"/>
  <c r="L21" s="1"/>
  <c r="L22" s="1"/>
  <c r="M22" i="26" l="1"/>
  <c r="M10"/>
  <c r="M22" i="6"/>
  <c r="M15"/>
  <c r="M13"/>
  <c r="M22" i="4"/>
  <c r="M22" i="30"/>
  <c r="M6"/>
  <c r="M22" i="2" l="1"/>
  <c r="L22"/>
  <c r="M22" i="29"/>
  <c r="M22" i="8"/>
  <c r="M21"/>
  <c r="M19"/>
  <c r="M22" i="50"/>
  <c r="M10" i="25"/>
  <c r="M22" i="21"/>
  <c r="M22" i="12"/>
  <c r="M22" i="27"/>
  <c r="M22" i="16"/>
  <c r="M22" i="5"/>
  <c r="M22" i="10"/>
  <c r="M22" i="22"/>
  <c r="M22" i="33"/>
  <c r="M22" i="48"/>
  <c r="M22" i="49"/>
  <c r="M22" i="7"/>
  <c r="M22" i="35"/>
  <c r="M22" i="37"/>
  <c r="M22" i="24"/>
  <c r="M22" i="20"/>
  <c r="L22" i="3"/>
  <c r="L15"/>
  <c r="L14"/>
  <c r="L22" i="19"/>
  <c r="L22" i="50"/>
  <c r="L22" i="33"/>
  <c r="L22" i="15" l="1"/>
  <c r="L12"/>
  <c r="L22" i="26"/>
  <c r="L10"/>
  <c r="L9" i="2"/>
  <c r="L22" i="21"/>
  <c r="L22" i="51"/>
  <c r="L22" i="45"/>
  <c r="L5"/>
  <c r="L22" i="17"/>
  <c r="L22" i="10"/>
  <c r="L22" i="40"/>
  <c r="L22" i="24"/>
  <c r="L22" i="12"/>
  <c r="L12"/>
  <c r="L22" i="8"/>
  <c r="L22" i="30"/>
  <c r="L6"/>
  <c r="K6"/>
  <c r="L22" i="23"/>
  <c r="L15"/>
  <c r="L10"/>
  <c r="L22" i="16"/>
  <c r="L22" i="29"/>
  <c r="L22" i="6"/>
  <c r="L15"/>
  <c r="L22" i="4"/>
  <c r="L22" i="14"/>
  <c r="L22" i="27"/>
  <c r="L12"/>
  <c r="L22" i="49"/>
  <c r="L22" i="5"/>
  <c r="L12"/>
  <c r="L22" i="37"/>
  <c r="L10" i="25"/>
  <c r="L9"/>
  <c r="L5"/>
  <c r="L22" i="48"/>
  <c r="L22" i="7"/>
  <c r="L20"/>
  <c r="L22" i="35"/>
  <c r="L22" i="22"/>
  <c r="L12"/>
  <c r="L22" i="20"/>
  <c r="K22" i="5"/>
  <c r="K22" i="15"/>
  <c r="K22" i="40"/>
  <c r="K19" i="13" l="1"/>
  <c r="J19"/>
  <c r="I19"/>
  <c r="H19"/>
  <c r="G19"/>
  <c r="F19"/>
  <c r="E19"/>
  <c r="D19"/>
  <c r="C19"/>
  <c r="B19"/>
  <c r="K19" i="38"/>
  <c r="J19"/>
  <c r="I19"/>
  <c r="H19"/>
  <c r="G19"/>
  <c r="F19"/>
  <c r="E19"/>
  <c r="D19"/>
  <c r="C19"/>
  <c r="B19"/>
  <c r="K19" i="47"/>
  <c r="J19"/>
  <c r="I19"/>
  <c r="H19"/>
  <c r="G19"/>
  <c r="F19"/>
  <c r="E19"/>
  <c r="D19"/>
  <c r="C19"/>
  <c r="B19"/>
  <c r="J19" i="31"/>
  <c r="I19"/>
  <c r="H19"/>
  <c r="G19"/>
  <c r="F19"/>
  <c r="E19"/>
  <c r="D19"/>
  <c r="C19"/>
  <c r="B19"/>
  <c r="K22" i="3"/>
  <c r="K15"/>
  <c r="K14"/>
  <c r="K22" i="9"/>
  <c r="K22" i="19"/>
  <c r="K13"/>
  <c r="K22" i="45"/>
  <c r="K5"/>
  <c r="K22" i="10" l="1"/>
  <c r="K22" i="23"/>
  <c r="K15"/>
  <c r="K10"/>
  <c r="K22" i="2"/>
  <c r="K15"/>
  <c r="K9"/>
  <c r="K22" i="51"/>
  <c r="K22" i="21"/>
  <c r="K22" i="50"/>
  <c r="K22" i="11"/>
  <c r="K15"/>
  <c r="K20"/>
  <c r="K12"/>
  <c r="K10"/>
  <c r="K22" i="26"/>
  <c r="K10"/>
  <c r="K22" i="6"/>
  <c r="K15"/>
  <c r="K22" i="4"/>
  <c r="K22" i="30"/>
  <c r="J6"/>
  <c r="K22" i="17"/>
  <c r="K22" i="14"/>
  <c r="K22" i="37" l="1"/>
  <c r="K22" i="7"/>
  <c r="K12" i="5"/>
  <c r="K22" i="29"/>
  <c r="K12"/>
  <c r="K22" i="16"/>
  <c r="K22" i="20" l="1"/>
  <c r="K22" i="49"/>
  <c r="K22" i="27"/>
  <c r="K12"/>
  <c r="K22" i="8"/>
  <c r="K19"/>
  <c r="K21" s="1"/>
  <c r="K22" i="48"/>
  <c r="K22" i="22"/>
  <c r="K12"/>
  <c r="K22" i="35"/>
  <c r="K22" i="12"/>
  <c r="K12"/>
  <c r="K10" i="25"/>
  <c r="K9"/>
  <c r="K5"/>
  <c r="J22" i="47"/>
  <c r="J22" i="31"/>
  <c r="J22" i="15"/>
  <c r="J22" i="19"/>
  <c r="J22" i="51"/>
  <c r="J22" i="3"/>
  <c r="J14"/>
  <c r="J22" i="9"/>
  <c r="J22" i="10"/>
  <c r="J22" i="45"/>
  <c r="J22" i="21"/>
  <c r="J22" i="26"/>
  <c r="J10"/>
  <c r="J22" i="8"/>
  <c r="J22" i="50"/>
  <c r="J22" i="30"/>
  <c r="J7"/>
  <c r="J22" i="11"/>
  <c r="J10"/>
  <c r="J12"/>
  <c r="J22" i="23"/>
  <c r="J15"/>
  <c r="J10"/>
  <c r="J22" i="40"/>
  <c r="J22" i="2"/>
  <c r="J9"/>
  <c r="J12" i="12"/>
  <c r="J22" i="6"/>
  <c r="J15"/>
  <c r="J13"/>
  <c r="J22" i="17"/>
  <c r="J22" i="4"/>
  <c r="J22" i="5"/>
  <c r="J12"/>
  <c r="J22" i="29"/>
  <c r="J22" i="33"/>
  <c r="J22" i="37"/>
  <c r="J22" i="27"/>
  <c r="J12"/>
  <c r="J22" i="14"/>
  <c r="J22" i="7"/>
  <c r="J20"/>
  <c r="J22" i="48"/>
  <c r="J22" i="49"/>
  <c r="J22" i="35"/>
  <c r="J22" i="22"/>
  <c r="J12"/>
  <c r="J22" i="25"/>
  <c r="J5"/>
  <c r="J9"/>
  <c r="J10"/>
  <c r="J22" i="16"/>
  <c r="J10"/>
  <c r="J22" i="20"/>
  <c r="I22" i="19" l="1"/>
  <c r="I22" i="9"/>
  <c r="I22" i="31"/>
  <c r="I22" i="47"/>
  <c r="I22" i="15"/>
  <c r="I22" i="3"/>
  <c r="I15"/>
  <c r="I14"/>
  <c r="I22" i="26"/>
  <c r="I10"/>
  <c r="I9"/>
  <c r="I22" i="10"/>
  <c r="I22" i="45"/>
  <c r="I22" i="33" l="1"/>
  <c r="I22" i="23"/>
  <c r="I10"/>
  <c r="I7"/>
  <c r="I22" i="2"/>
  <c r="I15"/>
  <c r="I9"/>
  <c r="I22" i="21"/>
  <c r="I22" i="17"/>
  <c r="I22" i="11"/>
  <c r="I15"/>
  <c r="I12"/>
  <c r="I10"/>
  <c r="I22" i="51"/>
  <c r="I22" i="30"/>
  <c r="I6"/>
  <c r="H6"/>
  <c r="I22" i="8"/>
  <c r="I12" i="12"/>
  <c r="I22" i="29"/>
  <c r="I12"/>
  <c r="I22" i="50"/>
  <c r="I22" i="6"/>
  <c r="I13"/>
  <c r="I15"/>
  <c r="I22" i="5"/>
  <c r="I12"/>
  <c r="I22" i="14"/>
  <c r="I22" i="37"/>
  <c r="I22" i="16"/>
  <c r="I22" i="22"/>
  <c r="I12"/>
  <c r="I22" i="27"/>
  <c r="I12"/>
  <c r="I22" i="49"/>
  <c r="I22" i="4"/>
  <c r="I22" i="7" l="1"/>
  <c r="I22" i="35"/>
  <c r="I22" i="48"/>
  <c r="I22" i="20"/>
  <c r="I22" i="25"/>
  <c r="I10"/>
  <c r="I9"/>
  <c r="I5"/>
  <c r="H22" i="45"/>
  <c r="H22" i="31"/>
  <c r="H22" i="47"/>
  <c r="H22" i="19"/>
  <c r="H22" i="15"/>
  <c r="H22" i="3"/>
  <c r="H15"/>
  <c r="H14"/>
  <c r="H22" i="9"/>
  <c r="H22" i="26"/>
  <c r="H10"/>
  <c r="H22" i="30" l="1"/>
  <c r="H22" i="10"/>
  <c r="H22" i="21"/>
  <c r="H22" i="51"/>
  <c r="H22" i="48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19"/>
  <c r="L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2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2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M22" s="1"/>
  <c r="J19"/>
  <c r="J21" s="1"/>
  <c r="I19"/>
  <c r="I21" s="1"/>
  <c r="H19"/>
  <c r="H21" s="1"/>
  <c r="G19"/>
  <c r="G21" s="1"/>
  <c r="E19"/>
  <c r="E21" s="1"/>
  <c r="L22" l="1"/>
  <c r="K22"/>
  <c r="F21" i="7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K22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21"/>
  <c r="M19" i="31"/>
  <c r="M21" s="1"/>
  <c r="L19"/>
  <c r="L21" s="1"/>
  <c r="K19"/>
  <c r="K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I22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K19" i="11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J22" i="12" l="1"/>
  <c r="D22" i="9"/>
  <c r="E22"/>
  <c r="C22"/>
  <c r="E22" i="49"/>
  <c r="D22"/>
  <c r="C22"/>
  <c r="C22" i="50"/>
  <c r="E22"/>
  <c r="D22"/>
  <c r="C21" i="16"/>
  <c r="C21" i="4"/>
  <c r="C19" i="45"/>
  <c r="C21" s="1"/>
  <c r="C21" i="23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K22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I22" l="1"/>
  <c r="H22"/>
  <c r="C2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F22" i="24" l="1"/>
  <c r="I22"/>
  <c r="J22"/>
  <c r="G22"/>
  <c r="H22"/>
  <c r="G22" i="17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<sst xmlns="http://schemas.openxmlformats.org/spreadsheetml/2006/main" count="1530" uniqueCount="92">
  <si>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</si>
  <si>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</si>
  <si>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</si>
  <si>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</si>
  <si>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</si>
  <si>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</si>
  <si>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</si>
  <si>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</si>
  <si>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</si>
  <si>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</si>
  <si>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</si>
  <si>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</si>
  <si>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</si>
  <si>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</si>
  <si>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</si>
  <si>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</si>
  <si>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</si>
  <si>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</si>
  <si>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</si>
  <si>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</si>
  <si>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</si>
  <si>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</si>
  <si>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</si>
  <si>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</si>
  <si>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</si>
  <si>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</si>
  <si>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</si>
  <si>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</si>
  <si>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</si>
  <si>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</si>
  <si>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</si>
  <si>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</si>
  <si>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</si>
  <si>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</si>
  <si>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</si>
  <si>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</si>
  <si>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</si>
  <si>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</si>
  <si>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</si>
  <si>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</si>
  <si>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</si>
  <si>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</si>
  <si>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</si>
  <si>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</si>
  <si>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</si>
  <si>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</si>
  <si>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</si>
  <si>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</si>
  <si>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</si>
  <si>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</si>
  <si>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</si>
  <si>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</si>
  <si>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</si>
  <si>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</si>
  <si>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</si>
  <si>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</si>
  <si>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</si>
  <si>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</si>
  <si>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</si>
  <si>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</si>
  <si>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</si>
  <si>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</si>
  <si>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</si>
  <si>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</si>
  <si>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</si>
  <si>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</si>
  <si>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</si>
  <si>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</si>
  <si>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</si>
  <si>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</si>
  <si>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</si>
  <si>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</si>
  <si>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</si>
  <si>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</si>
  <si>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</si>
  <si>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</si>
  <si>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</si>
  <si>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</si>
  <si>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</si>
  <si>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</si>
  <si>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</si>
  <si>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</si>
  <si>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</si>
  <si>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</si>
  <si>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</si>
  <si>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</si>
  <si>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</si>
  <si>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</si>
  <si>
    <t>Novembro foi o último mês de legislatura.</t>
  </si>
  <si>
    <t>VEREADOR Rogério De Lucca - DEMONSTRATIVO DA VERBA INDENIZATORIA 2019</t>
  </si>
  <si>
    <t>VEREADOR Luiz Eustáquio Ramos Neto - DEMONSTRATIVO DA VERBA INDENIZATORIA 2019</t>
  </si>
  <si>
    <t>Início da legislatura em dezembro/2019.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</si>
</sst>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43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0" t="s">
        <v>0</v>
      </c>
      <c r="B3" s="182" t="s">
        <v>1</v>
      </c>
      <c r="C3" s="182" t="s">
        <v>2</v>
      </c>
      <c r="D3" s="182" t="s">
        <v>3</v>
      </c>
      <c r="E3" s="182" t="s">
        <v>4</v>
      </c>
      <c r="F3" s="182" t="s">
        <v>5</v>
      </c>
      <c r="G3" s="182" t="s">
        <v>6</v>
      </c>
      <c r="H3" s="182" t="s">
        <v>7</v>
      </c>
      <c r="I3" s="182" t="s">
        <v>16</v>
      </c>
      <c r="J3" s="182" t="s">
        <v>8</v>
      </c>
      <c r="K3" s="182" t="s">
        <v>9</v>
      </c>
      <c r="L3" s="182" t="s">
        <v>10</v>
      </c>
      <c r="M3" s="184" t="s">
        <v>11</v>
      </c>
    </row>
    <row r="4" spans="1:14" s="58" customFormat="1" ht="11.25">
      <c r="A4" s="181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f>2325+2325</f>
        <v>4650</v>
      </c>
      <c r="J12" s="98">
        <v>4500</v>
      </c>
      <c r="K12" s="98">
        <f>2325+2325</f>
        <v>4650</v>
      </c>
      <c r="L12" s="98">
        <v>4500</v>
      </c>
      <c r="M12" s="99">
        <v>4650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173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4823</v>
      </c>
      <c r="J19" s="101">
        <f t="shared" si="1"/>
        <v>4500</v>
      </c>
      <c r="K19" s="101">
        <f t="shared" si="1"/>
        <v>4650</v>
      </c>
      <c r="L19" s="101">
        <f t="shared" si="1"/>
        <v>4500</v>
      </c>
      <c r="M19" s="101">
        <f t="shared" si="1"/>
        <v>4650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223</v>
      </c>
      <c r="J20" s="98">
        <v>0</v>
      </c>
      <c r="K20" s="98">
        <v>50</v>
      </c>
      <c r="L20" s="98">
        <v>0</v>
      </c>
      <c r="M20" s="99">
        <v>50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4500</v>
      </c>
      <c r="K21" s="101">
        <f t="shared" si="2"/>
        <v>4600</v>
      </c>
      <c r="L21" s="101">
        <f t="shared" si="2"/>
        <v>4500</v>
      </c>
      <c r="M21" s="101">
        <f t="shared" si="2"/>
        <v>4600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>
        <f>AVERAGE($B$21:I21)</f>
        <v>4581.25</v>
      </c>
      <c r="J22" s="111">
        <f>AVERAGE($B$21:J21)</f>
        <v>4572.2222222222226</v>
      </c>
      <c r="K22" s="111">
        <f>AVERAGE($B$21:K21)</f>
        <v>4575</v>
      </c>
      <c r="L22" s="111">
        <f>AVERAGE($B$21:L21)</f>
        <v>4568.181818181818</v>
      </c>
      <c r="M22" s="112">
        <f>AVERAGE($B$21:M21)</f>
        <v>4570.833333333333</v>
      </c>
    </row>
    <row r="23" spans="1:13" ht="15" customHeight="1" thickBot="1">
      <c r="A23" s="71" t="s">
        <v>13</v>
      </c>
      <c r="B23" s="169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3418.7</v>
      </c>
      <c r="J15" s="98">
        <v>0</v>
      </c>
      <c r="K15" s="98">
        <v>3469.3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2875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3418.7</v>
      </c>
      <c r="J19" s="101">
        <f t="shared" si="0"/>
        <v>2875</v>
      </c>
      <c r="K19" s="101">
        <f t="shared" si="0"/>
        <v>3469.3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3418.7</v>
      </c>
      <c r="J21" s="101">
        <f t="shared" si="1"/>
        <v>2875</v>
      </c>
      <c r="K21" s="101">
        <f t="shared" si="1"/>
        <v>3469.3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>
        <f>AVERAGE($B$21:I21)</f>
        <v>1207.9625000000001</v>
      </c>
      <c r="J22" s="111">
        <f>AVERAGE($B$21:J21)</f>
        <v>1393.1888888888889</v>
      </c>
      <c r="K22" s="111">
        <f>AVERAGE($B$21:K21)</f>
        <v>1600.8</v>
      </c>
      <c r="L22" s="111">
        <f>AVERAGE($B$21:L21)</f>
        <v>1455.2727272727273</v>
      </c>
      <c r="M22" s="112">
        <f>AVERAGE($B$21:M21)</f>
        <v>1334</v>
      </c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81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4200</v>
      </c>
      <c r="J12" s="98">
        <v>4200</v>
      </c>
      <c r="K12" s="98">
        <v>4200</v>
      </c>
      <c r="L12" s="98">
        <v>4200</v>
      </c>
      <c r="M12" s="99">
        <v>4200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317.89999999999998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4200</v>
      </c>
      <c r="J19" s="101">
        <f t="shared" si="0"/>
        <v>4200</v>
      </c>
      <c r="K19" s="101">
        <f t="shared" si="0"/>
        <v>4200</v>
      </c>
      <c r="L19" s="101">
        <f t="shared" si="0"/>
        <v>4200</v>
      </c>
      <c r="M19" s="101">
        <f t="shared" si="0"/>
        <v>4517.8999999999996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4200</v>
      </c>
      <c r="J21" s="101">
        <f t="shared" si="1"/>
        <v>4200</v>
      </c>
      <c r="K21" s="101">
        <f t="shared" si="1"/>
        <v>4200</v>
      </c>
      <c r="L21" s="101">
        <f t="shared" si="1"/>
        <v>4200</v>
      </c>
      <c r="M21" s="101">
        <f t="shared" si="1"/>
        <v>4517.8999999999996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>
        <f>AVERAGE($B$21:I21)</f>
        <v>4200</v>
      </c>
      <c r="J22" s="111">
        <f>AVERAGE($B$21:J21)</f>
        <v>4200</v>
      </c>
      <c r="K22" s="111">
        <f>AVERAGE($B$21:K21)</f>
        <v>4200</v>
      </c>
      <c r="L22" s="111">
        <f>AVERAGE($B$21:L21)</f>
        <v>4200</v>
      </c>
      <c r="M22" s="112">
        <f>AVERAGE($B$21:M21)</f>
        <v>4226.4916666666668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2500</v>
      </c>
      <c r="J5" s="96">
        <v>2500</v>
      </c>
      <c r="K5" s="96">
        <v>2500</v>
      </c>
      <c r="L5" s="96">
        <v>2500</v>
      </c>
      <c r="M5" s="97">
        <v>2500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550.16999999999996</v>
      </c>
      <c r="J7" s="96">
        <v>476.75</v>
      </c>
      <c r="K7" s="96">
        <v>602.30999999999995</v>
      </c>
      <c r="L7" s="96">
        <v>663.88</v>
      </c>
      <c r="M7" s="97">
        <v>627.27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45.08</v>
      </c>
      <c r="J8" s="96">
        <v>45.08</v>
      </c>
      <c r="K8" s="96">
        <v>45.08</v>
      </c>
      <c r="L8" s="96">
        <v>45.08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607.35</v>
      </c>
      <c r="J9" s="96">
        <v>607.35</v>
      </c>
      <c r="K9" s="96">
        <v>607.35</v>
      </c>
      <c r="L9" s="96">
        <v>593.58000000000004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340.99</v>
      </c>
      <c r="J10" s="96">
        <v>410.07</v>
      </c>
      <c r="K10" s="96">
        <v>350.9</v>
      </c>
      <c r="L10" s="96">
        <v>259.32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4043.59</v>
      </c>
      <c r="J19" s="101">
        <f t="shared" si="0"/>
        <v>4039.25</v>
      </c>
      <c r="K19" s="101">
        <f t="shared" si="0"/>
        <v>4105.6399999999994</v>
      </c>
      <c r="L19" s="101">
        <f t="shared" si="0"/>
        <v>4061.86</v>
      </c>
      <c r="M19" s="101">
        <f t="shared" si="0"/>
        <v>3127.27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64.790000000000006</v>
      </c>
      <c r="J20" s="98">
        <v>36.340000000000003</v>
      </c>
      <c r="K20" s="98">
        <v>49.34</v>
      </c>
      <c r="L20" s="98">
        <v>20.059999999999999</v>
      </c>
      <c r="M20" s="99">
        <v>32.36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3978.8</v>
      </c>
      <c r="J21" s="101">
        <f t="shared" si="1"/>
        <v>4002.91</v>
      </c>
      <c r="K21" s="101">
        <f t="shared" si="1"/>
        <v>4056.2999999999993</v>
      </c>
      <c r="L21" s="101">
        <f t="shared" si="1"/>
        <v>4041.8</v>
      </c>
      <c r="M21" s="101">
        <f t="shared" si="1"/>
        <v>3094.91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>
        <f>AVERAGE($B$21:I21)</f>
        <v>4230.4712500000005</v>
      </c>
      <c r="J22" s="111">
        <f>AVERAGE($B$21:J21)</f>
        <v>4205.1866666666674</v>
      </c>
      <c r="K22" s="111">
        <f>AVERAGE($B$21:K21)</f>
        <v>4190.2980000000007</v>
      </c>
      <c r="L22" s="111">
        <f>AVERAGE($B$21:L21)</f>
        <v>4176.7981818181834</v>
      </c>
      <c r="M22" s="112">
        <f>AVERAGE($B$21:M21)</f>
        <v>4086.6408333333347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33"/>
  <sheetViews>
    <sheetView zoomScaleNormal="100" workbookViewId="0">
      <selection activeCell="A3" sqref="A3:A4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4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155" customFormat="1" ht="21.75" thickBot="1">
      <c r="A2" s="177" t="s">
        <v>55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155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162"/>
    </row>
    <row r="6" spans="1:13" s="155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162"/>
    </row>
    <row r="7" spans="1:13" s="155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162"/>
    </row>
    <row r="8" spans="1:13" s="155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162"/>
    </row>
    <row r="9" spans="1:13" s="155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162"/>
    </row>
    <row r="10" spans="1:13" s="155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f>122.67+59.99</f>
        <v>182.66</v>
      </c>
      <c r="J10" s="96">
        <f>59.99+122.67</f>
        <v>182.66</v>
      </c>
      <c r="K10" s="96">
        <f>122.67+65.99</f>
        <v>188.66</v>
      </c>
      <c r="L10" s="96">
        <f>126.06+65.99</f>
        <v>192.05</v>
      </c>
      <c r="M10" s="162"/>
    </row>
    <row r="11" spans="1:13" s="155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163"/>
    </row>
    <row r="12" spans="1:13" s="157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f>1750+1550</f>
        <v>3300</v>
      </c>
      <c r="J12" s="96">
        <f>1693.5+1500</f>
        <v>3193.5</v>
      </c>
      <c r="K12" s="98">
        <f>1750+1550</f>
        <v>3300</v>
      </c>
      <c r="L12" s="96">
        <f>1693.5+1500</f>
        <v>3193.5</v>
      </c>
      <c r="M12" s="164"/>
    </row>
    <row r="13" spans="1:13" s="158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164"/>
    </row>
    <row r="14" spans="1:13" s="158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164"/>
    </row>
    <row r="15" spans="1:13" s="158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f>341.9+775</f>
        <v>1116.9000000000001</v>
      </c>
      <c r="J15" s="98">
        <v>0</v>
      </c>
      <c r="K15" s="98">
        <f>141.95+247.7+784</f>
        <v>1173.6500000000001</v>
      </c>
      <c r="L15" s="98">
        <f>379.6+1134.85</f>
        <v>1514.4499999999998</v>
      </c>
      <c r="M15" s="163"/>
    </row>
    <row r="16" spans="1:13" s="157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164"/>
    </row>
    <row r="17" spans="1:13" s="155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164"/>
    </row>
    <row r="18" spans="1:13" s="155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163"/>
    </row>
    <row r="19" spans="1:13" s="155" customFormat="1" ht="15" customHeight="1" thickBot="1">
      <c r="A19" s="67" t="s">
        <v>34</v>
      </c>
      <c r="B19" s="69">
        <f>SUM(B5:B18)</f>
        <v>3051.7</v>
      </c>
      <c r="C19" s="101">
        <f t="shared" ref="C19:L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4599.5599999999995</v>
      </c>
      <c r="J19" s="101">
        <f t="shared" si="0"/>
        <v>3376.16</v>
      </c>
      <c r="K19" s="101">
        <f t="shared" si="0"/>
        <v>4662.3099999999995</v>
      </c>
      <c r="L19" s="101">
        <f t="shared" si="0"/>
        <v>4900</v>
      </c>
      <c r="M19" s="68"/>
    </row>
    <row r="20" spans="1:13" s="155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350.22</v>
      </c>
      <c r="K20" s="98">
        <f>0.16+62.15</f>
        <v>62.309999999999995</v>
      </c>
      <c r="L20" s="98">
        <v>4394.34</v>
      </c>
      <c r="M20" s="163"/>
    </row>
    <row r="21" spans="1:13" s="155" customFormat="1" ht="15" customHeight="1" thickBot="1">
      <c r="A21" s="67" t="s">
        <v>15</v>
      </c>
      <c r="B21" s="69">
        <f>B19-B20</f>
        <v>3051.7</v>
      </c>
      <c r="C21" s="101">
        <f t="shared" ref="C21:L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4599.5599999999995</v>
      </c>
      <c r="J21" s="101">
        <f t="shared" si="1"/>
        <v>3025.9399999999996</v>
      </c>
      <c r="K21" s="101">
        <f t="shared" si="1"/>
        <v>4599.9999999999991</v>
      </c>
      <c r="L21" s="101">
        <f t="shared" si="1"/>
        <v>505.65999999999985</v>
      </c>
      <c r="M21" s="68"/>
    </row>
    <row r="22" spans="1:13" s="155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>
        <f>AVERAGE($B$21:I21)</f>
        <v>3128.94625</v>
      </c>
      <c r="J22" s="111">
        <f>AVERAGE($B$21:J21)</f>
        <v>3117.5011111111107</v>
      </c>
      <c r="K22" s="111">
        <f>AVERAGE($B$21:K21)</f>
        <v>3265.7509999999997</v>
      </c>
      <c r="L22" s="111">
        <f>AVERAGE($B$21:L21)</f>
        <v>3014.8336363636363</v>
      </c>
      <c r="M22" s="168"/>
    </row>
    <row r="23" spans="1:13" s="155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167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88</v>
      </c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 H10 J12:K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1000</v>
      </c>
      <c r="J5" s="96">
        <v>1000</v>
      </c>
      <c r="K5" s="96">
        <v>1000</v>
      </c>
      <c r="L5" s="96">
        <v>1000</v>
      </c>
      <c r="M5" s="97">
        <v>1000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171.5</v>
      </c>
      <c r="J7" s="96">
        <v>274.36</v>
      </c>
      <c r="K7" s="96">
        <v>295.55</v>
      </c>
      <c r="L7" s="96">
        <v>275.60000000000002</v>
      </c>
      <c r="M7" s="97">
        <v>284.52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3500</v>
      </c>
      <c r="J14" s="98">
        <v>3500</v>
      </c>
      <c r="K14" s="98">
        <v>3500</v>
      </c>
      <c r="L14" s="98">
        <v>3500</v>
      </c>
      <c r="M14" s="99">
        <v>3500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4671.5</v>
      </c>
      <c r="J19" s="101">
        <f t="shared" si="0"/>
        <v>4774.3600000000006</v>
      </c>
      <c r="K19" s="101">
        <f t="shared" si="0"/>
        <v>4795.55</v>
      </c>
      <c r="L19" s="101">
        <f t="shared" si="0"/>
        <v>4775.6000000000004</v>
      </c>
      <c r="M19" s="101">
        <f t="shared" si="0"/>
        <v>4784.5200000000004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71.5</v>
      </c>
      <c r="J20" s="98">
        <v>174.36</v>
      </c>
      <c r="K20" s="98">
        <v>195.55</v>
      </c>
      <c r="L20" s="98">
        <v>175.6</v>
      </c>
      <c r="M20" s="99">
        <v>184.52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4600</v>
      </c>
      <c r="J21" s="101">
        <f t="shared" si="1"/>
        <v>4600.0000000000009</v>
      </c>
      <c r="K21" s="101">
        <f t="shared" si="1"/>
        <v>4600</v>
      </c>
      <c r="L21" s="101">
        <f t="shared" si="1"/>
        <v>4600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>
        <f>AVERAGE($B$21:I21)</f>
        <v>4590.42</v>
      </c>
      <c r="J22" s="111">
        <f>AVERAGE($B$21:J21)</f>
        <v>4591.4844444444443</v>
      </c>
      <c r="K22" s="111">
        <f>AVERAGE($B$21:K21)</f>
        <v>4592.3360000000002</v>
      </c>
      <c r="L22" s="111">
        <f>AVERAGE($B$21:L21)</f>
        <v>4593.0327272727272</v>
      </c>
      <c r="M22" s="112">
        <f>AVERAGE($B$21:M21)</f>
        <v>4593.6133333333337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4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155" customFormat="1" ht="21.75" thickBot="1">
      <c r="A2" s="177" t="s">
        <v>58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155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5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5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5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5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5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112.06</v>
      </c>
      <c r="L10" s="96">
        <v>111.6</v>
      </c>
      <c r="M10" s="97">
        <v>0</v>
      </c>
    </row>
    <row r="11" spans="1:13" s="155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7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8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 t="shared" ref="F14:L14" si="0">2500+1000</f>
        <v>3500</v>
      </c>
      <c r="G14" s="96">
        <f t="shared" si="0"/>
        <v>3500</v>
      </c>
      <c r="H14" s="96">
        <f t="shared" si="0"/>
        <v>3500</v>
      </c>
      <c r="I14" s="96">
        <f t="shared" si="0"/>
        <v>3500</v>
      </c>
      <c r="J14" s="96">
        <f t="shared" si="0"/>
        <v>3500</v>
      </c>
      <c r="K14" s="96">
        <f t="shared" si="0"/>
        <v>3500</v>
      </c>
      <c r="L14" s="96">
        <f t="shared" si="0"/>
        <v>3500</v>
      </c>
      <c r="M14" s="99">
        <f>2500+1000</f>
        <v>3500</v>
      </c>
    </row>
    <row r="15" spans="1:13" s="157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f>152.7+246.3+202.9</f>
        <v>601.9</v>
      </c>
      <c r="J15" s="98">
        <v>177.9</v>
      </c>
      <c r="K15" s="98">
        <f>311.6+69.4+15.2</f>
        <v>396.2</v>
      </c>
      <c r="L15" s="98">
        <f>70.9+23.9+22.5+72.05+80.65</f>
        <v>270</v>
      </c>
      <c r="M15" s="99">
        <v>248.2</v>
      </c>
    </row>
    <row r="16" spans="1:13" s="157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5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5" customFormat="1" ht="15" customHeight="1" thickBot="1">
      <c r="A18" s="90" t="s">
        <v>33</v>
      </c>
      <c r="B18" s="159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500</v>
      </c>
      <c r="J18" s="98">
        <v>890</v>
      </c>
      <c r="K18" s="98">
        <v>540</v>
      </c>
      <c r="L18" s="98">
        <v>710</v>
      </c>
      <c r="M18" s="99">
        <v>810</v>
      </c>
    </row>
    <row r="19" spans="1:13" s="155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1">SUM(C5:C18)</f>
        <v>4609.95</v>
      </c>
      <c r="D19" s="101">
        <f t="shared" si="1"/>
        <v>4463.75</v>
      </c>
      <c r="E19" s="101">
        <f t="shared" si="1"/>
        <v>4528.3</v>
      </c>
      <c r="F19" s="101">
        <f t="shared" si="1"/>
        <v>4540.55</v>
      </c>
      <c r="G19" s="101">
        <f t="shared" si="1"/>
        <v>4605.7</v>
      </c>
      <c r="H19" s="101">
        <f t="shared" si="1"/>
        <v>4610</v>
      </c>
      <c r="I19" s="101">
        <f t="shared" si="1"/>
        <v>4601.8999999999996</v>
      </c>
      <c r="J19" s="101">
        <f t="shared" si="1"/>
        <v>4567.8999999999996</v>
      </c>
      <c r="K19" s="101">
        <f t="shared" si="1"/>
        <v>4548.26</v>
      </c>
      <c r="L19" s="101">
        <f t="shared" si="1"/>
        <v>4591.6000000000004</v>
      </c>
      <c r="M19" s="101">
        <f t="shared" si="1"/>
        <v>4558.2</v>
      </c>
    </row>
    <row r="20" spans="1:13" s="155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1.9</v>
      </c>
      <c r="J20" s="98">
        <v>0</v>
      </c>
      <c r="K20" s="98">
        <v>2.5099999999999998</v>
      </c>
      <c r="L20" s="98">
        <v>2.37</v>
      </c>
      <c r="M20" s="99">
        <v>0</v>
      </c>
    </row>
    <row r="21" spans="1:13" s="155" customFormat="1" ht="15" customHeight="1" thickBot="1">
      <c r="A21" s="67" t="s">
        <v>15</v>
      </c>
      <c r="B21" s="69">
        <f>B19-B20</f>
        <v>4581.6000000000004</v>
      </c>
      <c r="C21" s="101">
        <f t="shared" ref="C21:M21" si="2">C19-C20</f>
        <v>4600</v>
      </c>
      <c r="D21" s="101">
        <f t="shared" si="2"/>
        <v>4463.75</v>
      </c>
      <c r="E21" s="101">
        <f t="shared" si="2"/>
        <v>4528.3</v>
      </c>
      <c r="F21" s="101">
        <f t="shared" si="2"/>
        <v>4540.55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4567.8999999999996</v>
      </c>
      <c r="K21" s="101">
        <f t="shared" si="2"/>
        <v>4545.75</v>
      </c>
      <c r="L21" s="101">
        <f t="shared" si="2"/>
        <v>4589.2300000000005</v>
      </c>
      <c r="M21" s="101">
        <f t="shared" si="2"/>
        <v>4558.2</v>
      </c>
    </row>
    <row r="22" spans="1:13" s="155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>
        <f>AVERAGE($B$21:I21)</f>
        <v>4564.2749999999996</v>
      </c>
      <c r="J22" s="111">
        <f>AVERAGE($B$21:J21)</f>
        <v>4564.6777777777779</v>
      </c>
      <c r="K22" s="111">
        <f>AVERAGE($B$21:K21)</f>
        <v>4562.7849999999999</v>
      </c>
      <c r="L22" s="111">
        <f>AVERAGE($B$21:L21)</f>
        <v>4565.1890909090907</v>
      </c>
      <c r="M22" s="112">
        <f>AVERAGE($B$21:M21)</f>
        <v>4564.6066666666666</v>
      </c>
    </row>
    <row r="23" spans="1:13" s="155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4000</v>
      </c>
      <c r="J5" s="96">
        <v>4000</v>
      </c>
      <c r="K5" s="96">
        <v>4200</v>
      </c>
      <c r="L5" s="96">
        <v>4200</v>
      </c>
      <c r="M5" s="97">
        <v>4200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624.41999999999996</v>
      </c>
      <c r="J7" s="96">
        <v>710.6</v>
      </c>
      <c r="K7" s="96">
        <v>867.45</v>
      </c>
      <c r="L7" s="96">
        <v>809.95</v>
      </c>
      <c r="M7" s="97">
        <v>763.64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89.7</v>
      </c>
      <c r="J8" s="96">
        <v>60.23</v>
      </c>
      <c r="K8" s="96">
        <v>70.33</v>
      </c>
      <c r="L8" s="96">
        <v>0</v>
      </c>
      <c r="M8" s="97">
        <v>81.900000000000006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385.32</v>
      </c>
      <c r="J9" s="96">
        <v>385.32</v>
      </c>
      <c r="K9" s="96">
        <v>408.43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169.95</v>
      </c>
      <c r="J10" s="96">
        <f>173.82</f>
        <v>173.82</v>
      </c>
      <c r="K10" s="96">
        <v>168.1</v>
      </c>
      <c r="L10" s="96">
        <v>167.01</v>
      </c>
      <c r="M10" s="97">
        <v>168.19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5269.3899999999994</v>
      </c>
      <c r="J19" s="101">
        <f t="shared" si="1"/>
        <v>5329.9699999999993</v>
      </c>
      <c r="K19" s="101">
        <f t="shared" si="1"/>
        <v>5714.31</v>
      </c>
      <c r="L19" s="101">
        <f t="shared" si="1"/>
        <v>5176.96</v>
      </c>
      <c r="M19" s="101">
        <f t="shared" si="1"/>
        <v>5213.7299999999996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669.39</v>
      </c>
      <c r="J20" s="98">
        <v>729.97</v>
      </c>
      <c r="K20" s="98">
        <v>1114.31</v>
      </c>
      <c r="L20" s="98">
        <v>576.96</v>
      </c>
      <c r="M20" s="99">
        <v>613.73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4599.9999999999991</v>
      </c>
      <c r="J21" s="101">
        <f t="shared" si="2"/>
        <v>4599.9999999999991</v>
      </c>
      <c r="K21" s="101">
        <f t="shared" si="2"/>
        <v>4600</v>
      </c>
      <c r="L21" s="101">
        <f t="shared" si="2"/>
        <v>4600</v>
      </c>
      <c r="M21" s="101">
        <f t="shared" si="2"/>
        <v>4600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4600</v>
      </c>
      <c r="M22" s="112">
        <f>AVERAGE($B$21:M21)</f>
        <v>4600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1" sqref="M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3200</v>
      </c>
      <c r="J5" s="96">
        <v>3200</v>
      </c>
      <c r="K5" s="96">
        <v>3200</v>
      </c>
      <c r="L5" s="96">
        <v>3200</v>
      </c>
      <c r="M5" s="97">
        <v>3200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1400</v>
      </c>
      <c r="J12" s="98">
        <v>1400</v>
      </c>
      <c r="K12" s="98">
        <v>1400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1400</v>
      </c>
      <c r="M14" s="99">
        <v>1400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4600</v>
      </c>
      <c r="J19" s="101">
        <f t="shared" si="1"/>
        <v>4600</v>
      </c>
      <c r="K19" s="101">
        <f t="shared" si="1"/>
        <v>4600</v>
      </c>
      <c r="L19" s="101">
        <f t="shared" si="1"/>
        <v>4600</v>
      </c>
      <c r="M19" s="101">
        <f t="shared" si="1"/>
        <v>4600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4600</v>
      </c>
      <c r="M21" s="101">
        <f t="shared" si="2"/>
        <v>4600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4600</v>
      </c>
      <c r="M22" s="112">
        <f>AVERAGE($B$21:M21)</f>
        <v>4600</v>
      </c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4340</v>
      </c>
      <c r="J12" s="98">
        <v>4200</v>
      </c>
      <c r="K12" s="98">
        <v>4340</v>
      </c>
      <c r="L12" s="98">
        <v>4200</v>
      </c>
      <c r="M12" s="99">
        <v>4340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4340</v>
      </c>
      <c r="J19" s="101">
        <f t="shared" si="1"/>
        <v>4200</v>
      </c>
      <c r="K19" s="101">
        <f t="shared" si="1"/>
        <v>4340</v>
      </c>
      <c r="L19" s="101">
        <f t="shared" si="1"/>
        <v>4200</v>
      </c>
      <c r="M19" s="101">
        <f t="shared" si="1"/>
        <v>4340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4340</v>
      </c>
      <c r="J21" s="101">
        <f t="shared" si="2"/>
        <v>4200</v>
      </c>
      <c r="K21" s="101">
        <f t="shared" si="2"/>
        <v>4340</v>
      </c>
      <c r="L21" s="101">
        <f t="shared" si="2"/>
        <v>4200</v>
      </c>
      <c r="M21" s="101">
        <f t="shared" si="2"/>
        <v>4340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>
        <f>AVERAGE($B$21:I21)</f>
        <v>4012.5</v>
      </c>
      <c r="J22" s="111">
        <f>AVERAGE($B$21:J21)</f>
        <v>4033.3333333333335</v>
      </c>
      <c r="K22" s="111">
        <f>AVERAGE($B$21:K21)</f>
        <v>4064</v>
      </c>
      <c r="L22" s="111">
        <f>AVERAGE($B$21:L21)</f>
        <v>4076.3636363636365</v>
      </c>
      <c r="M22" s="112">
        <f>AVERAGE($B$21:M21)</f>
        <v>4098.333333333333</v>
      </c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M22" sqref="M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s="5" customFormat="1" ht="21.75" thickBot="1">
      <c r="A2" s="177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612.65</v>
      </c>
      <c r="J7" s="96">
        <v>702.13</v>
      </c>
      <c r="K7" s="96">
        <v>683.13</v>
      </c>
      <c r="L7" s="96">
        <v>947.79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122.5</v>
      </c>
      <c r="J8" s="96">
        <v>130.68</v>
      </c>
      <c r="K8" s="96">
        <v>130.68</v>
      </c>
      <c r="L8" s="96">
        <v>130.68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f>436.24+125.85</f>
        <v>562.09</v>
      </c>
      <c r="J9" s="96">
        <f>436.24+125.85</f>
        <v>562.09</v>
      </c>
      <c r="K9" s="96">
        <f>436.24+125.85</f>
        <v>562.09</v>
      </c>
      <c r="L9" s="96">
        <f>436.24+125.85</f>
        <v>562.09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233.68</v>
      </c>
      <c r="J10" s="96">
        <v>225.43</v>
      </c>
      <c r="K10" s="96">
        <v>227.18</v>
      </c>
      <c r="L10" s="96">
        <v>227.09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3515</v>
      </c>
      <c r="L12" s="98">
        <v>5550</v>
      </c>
      <c r="M12" s="99">
        <v>5735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f>123+510.05</f>
        <v>633.04999999999995</v>
      </c>
      <c r="J15" s="98">
        <v>190</v>
      </c>
      <c r="K15" s="98">
        <f>125+107.6</f>
        <v>232.6</v>
      </c>
      <c r="L15" s="98">
        <v>156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2163.9700000000003</v>
      </c>
      <c r="J19" s="101">
        <f t="shared" si="0"/>
        <v>1810.3300000000002</v>
      </c>
      <c r="K19" s="101">
        <f t="shared" si="0"/>
        <v>5350.68</v>
      </c>
      <c r="L19" s="101">
        <f t="shared" si="0"/>
        <v>7573.65</v>
      </c>
      <c r="M19" s="101">
        <f t="shared" si="0"/>
        <v>5735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56.71</v>
      </c>
      <c r="J20" s="98">
        <v>16.940000000000001</v>
      </c>
      <c r="K20" s="98">
        <v>750.68</v>
      </c>
      <c r="L20" s="98">
        <v>2973.6499999999996</v>
      </c>
      <c r="M20" s="99">
        <v>1135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2107.2600000000002</v>
      </c>
      <c r="J21" s="101">
        <f t="shared" si="1"/>
        <v>1793.39</v>
      </c>
      <c r="K21" s="101">
        <f t="shared" si="1"/>
        <v>4600</v>
      </c>
      <c r="L21" s="101">
        <f t="shared" si="1"/>
        <v>4600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>
        <f>AVERAGE($B$21:I21)</f>
        <v>1845.1912500000001</v>
      </c>
      <c r="J22" s="111">
        <f>AVERAGE($B$21:J21)</f>
        <v>1839.4355555555558</v>
      </c>
      <c r="K22" s="111">
        <f>AVERAGE($B$21:K21)</f>
        <v>2115.4920000000002</v>
      </c>
      <c r="L22" s="111">
        <f>AVERAGE($B$21:L21)</f>
        <v>2341.3563636363638</v>
      </c>
      <c r="M22" s="112">
        <f>AVERAGE($B$21:M21)</f>
        <v>2529.5766666666668</v>
      </c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14" sqref="M1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4753.33</v>
      </c>
      <c r="J12" s="98">
        <v>4600</v>
      </c>
      <c r="K12" s="98">
        <v>4753.33</v>
      </c>
      <c r="L12" s="98">
        <v>4600</v>
      </c>
      <c r="M12" s="99">
        <v>4753.33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4753.33</v>
      </c>
      <c r="J19" s="101">
        <f t="shared" si="0"/>
        <v>4600</v>
      </c>
      <c r="K19" s="101">
        <f t="shared" si="0"/>
        <v>4753.33</v>
      </c>
      <c r="L19" s="101">
        <f t="shared" si="0"/>
        <v>4600</v>
      </c>
      <c r="M19" s="101">
        <f t="shared" si="0"/>
        <v>4753.33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153.33000000000001</v>
      </c>
      <c r="J20" s="98">
        <v>0</v>
      </c>
      <c r="K20" s="98">
        <v>153.33000000000001</v>
      </c>
      <c r="L20" s="98">
        <v>0</v>
      </c>
      <c r="M20" s="99">
        <v>153.33000000000001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4600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>
        <f>AVERAGE($B$21:I21)</f>
        <v>4561.6662500000002</v>
      </c>
      <c r="J22" s="111">
        <f>AVERAGE($B$21:J21)</f>
        <v>4565.9255555555555</v>
      </c>
      <c r="K22" s="111">
        <f>AVERAGE($B$21:K21)</f>
        <v>4569.3330000000005</v>
      </c>
      <c r="L22" s="111">
        <f>AVERAGE($B$21:L21)</f>
        <v>4572.1209090909097</v>
      </c>
      <c r="M22" s="112">
        <f>AVERAGE($B$21:M21)</f>
        <v>4574.4441666666671</v>
      </c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80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2380</v>
      </c>
      <c r="J12" s="61">
        <v>2380</v>
      </c>
      <c r="K12" s="61">
        <v>2380</v>
      </c>
      <c r="L12" s="61">
        <f>85*30</f>
        <v>2550</v>
      </c>
      <c r="M12" s="95">
        <v>2210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1457</v>
      </c>
      <c r="K15" s="61">
        <v>0</v>
      </c>
      <c r="L15" s="61">
        <v>1807</v>
      </c>
      <c r="M15" s="95">
        <v>2360.14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2950</v>
      </c>
      <c r="J18" s="61">
        <v>0</v>
      </c>
      <c r="K18" s="61">
        <v>2170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5330</v>
      </c>
      <c r="J19" s="69">
        <f t="shared" si="1"/>
        <v>3837</v>
      </c>
      <c r="K19" s="69">
        <f t="shared" si="1"/>
        <v>4550</v>
      </c>
      <c r="L19" s="69">
        <f t="shared" si="1"/>
        <v>4357</v>
      </c>
      <c r="M19" s="69">
        <f t="shared" si="1"/>
        <v>4570.1399999999994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730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4600</v>
      </c>
      <c r="J21" s="69">
        <f t="shared" si="2"/>
        <v>3837</v>
      </c>
      <c r="K21" s="69">
        <f t="shared" si="2"/>
        <v>4550</v>
      </c>
      <c r="L21" s="69">
        <f t="shared" si="2"/>
        <v>4357</v>
      </c>
      <c r="M21" s="69">
        <f t="shared" si="2"/>
        <v>4570.1399999999994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>
        <f>AVERAGE($B$21:I21)</f>
        <v>4434.5</v>
      </c>
      <c r="J22" s="77">
        <f>AVERAGE($B$21:J21)</f>
        <v>4368.1111111111113</v>
      </c>
      <c r="K22" s="77">
        <f>AVERAGE($B$21:K21)</f>
        <v>4386.3</v>
      </c>
      <c r="L22" s="77">
        <f>AVERAGE($B$21:L21)</f>
        <v>4383.636363636364</v>
      </c>
      <c r="M22" s="78">
        <f>AVERAGE($B$21:M21)</f>
        <v>4399.1783333333333</v>
      </c>
    </row>
    <row r="23" spans="1:13" ht="15" customHeight="1" thickBot="1">
      <c r="A23" s="91" t="s">
        <v>13</v>
      </c>
      <c r="B23" s="125"/>
      <c r="C23" s="146"/>
      <c r="D23" s="146"/>
      <c r="E23" s="146"/>
      <c r="F23" s="146"/>
      <c r="G23" s="146"/>
      <c r="H23" s="146"/>
      <c r="I23" s="147"/>
      <c r="J23" s="146"/>
      <c r="K23" s="146"/>
      <c r="L23" s="146"/>
      <c r="M23" s="148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2300</v>
      </c>
      <c r="J5" s="57">
        <v>2300</v>
      </c>
      <c r="K5" s="57">
        <v>2300</v>
      </c>
      <c r="L5" s="57">
        <v>2300</v>
      </c>
      <c r="M5" s="94">
        <v>2300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57">
        <v>2550</v>
      </c>
      <c r="J12" s="57">
        <v>2550</v>
      </c>
      <c r="K12" s="57">
        <v>2550</v>
      </c>
      <c r="L12" s="57">
        <v>2550</v>
      </c>
      <c r="M12" s="172">
        <v>2550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4850</v>
      </c>
      <c r="J19" s="69">
        <f t="shared" si="0"/>
        <v>4850</v>
      </c>
      <c r="K19" s="69">
        <f t="shared" si="0"/>
        <v>4850</v>
      </c>
      <c r="L19" s="69">
        <f t="shared" si="0"/>
        <v>4850</v>
      </c>
      <c r="M19" s="69">
        <f t="shared" si="0"/>
        <v>4850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250</v>
      </c>
      <c r="J20" s="61">
        <v>250</v>
      </c>
      <c r="K20" s="61">
        <v>250</v>
      </c>
      <c r="L20" s="61">
        <v>250</v>
      </c>
      <c r="M20" s="95">
        <v>250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4600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>
        <f>AVERAGE($C$21:L21)</f>
        <v>4600</v>
      </c>
      <c r="M22" s="78">
        <f>AVERAGE($C$21:M21)</f>
        <v>4600</v>
      </c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1">
        <v>4650</v>
      </c>
      <c r="G12" s="171">
        <v>4500</v>
      </c>
      <c r="H12" s="171">
        <v>4650</v>
      </c>
      <c r="I12" s="171">
        <v>4650</v>
      </c>
      <c r="J12" s="171">
        <v>4500</v>
      </c>
      <c r="K12" s="171">
        <v>4650</v>
      </c>
      <c r="L12" s="171">
        <v>4500</v>
      </c>
      <c r="M12" s="172">
        <v>4650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4650</v>
      </c>
      <c r="J19" s="69">
        <f t="shared" si="1"/>
        <v>4500</v>
      </c>
      <c r="K19" s="69">
        <f t="shared" si="1"/>
        <v>4650</v>
      </c>
      <c r="L19" s="69">
        <f t="shared" si="1"/>
        <v>4500</v>
      </c>
      <c r="M19" s="69">
        <f t="shared" si="1"/>
        <v>4650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50</v>
      </c>
      <c r="J20" s="61">
        <v>0</v>
      </c>
      <c r="K20" s="61">
        <v>50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4600</v>
      </c>
      <c r="J21" s="69">
        <f t="shared" si="2"/>
        <v>4500</v>
      </c>
      <c r="K21" s="69">
        <f t="shared" si="2"/>
        <v>4600</v>
      </c>
      <c r="L21" s="69">
        <f t="shared" si="2"/>
        <v>4500</v>
      </c>
      <c r="M21" s="69">
        <f t="shared" si="2"/>
        <v>4650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>
        <f>AVERAGE($B$21:I21)</f>
        <v>4587.5</v>
      </c>
      <c r="J22" s="77">
        <f>AVERAGE($B$21:J21)</f>
        <v>4577.7777777777774</v>
      </c>
      <c r="K22" s="77">
        <f>AVERAGE($B$21:K21)</f>
        <v>4580</v>
      </c>
      <c r="L22" s="77">
        <f>AVERAGE($B$21:L21)</f>
        <v>4572.727272727273</v>
      </c>
      <c r="M22" s="75">
        <f>AVERAGE($B$21:M21)</f>
        <v>4579.166666666667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K15" sqref="K15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64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 t="shared" ref="F5:L5" si="0">1614.3+3.9</f>
        <v>1618.2</v>
      </c>
      <c r="G5" s="57">
        <f t="shared" si="0"/>
        <v>1618.2</v>
      </c>
      <c r="H5" s="57">
        <f t="shared" si="0"/>
        <v>1618.2</v>
      </c>
      <c r="I5" s="57">
        <f t="shared" si="0"/>
        <v>1618.2</v>
      </c>
      <c r="J5" s="57">
        <f t="shared" si="0"/>
        <v>1618.2</v>
      </c>
      <c r="K5" s="57">
        <f t="shared" si="0"/>
        <v>1618.2</v>
      </c>
      <c r="L5" s="57">
        <f t="shared" si="0"/>
        <v>1618.2</v>
      </c>
      <c r="M5" s="94">
        <v>1618.2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477.48</v>
      </c>
      <c r="J6" s="57">
        <v>477.48</v>
      </c>
      <c r="K6" s="57">
        <v>477.48</v>
      </c>
      <c r="L6" s="57">
        <v>477.48</v>
      </c>
      <c r="M6" s="94">
        <v>477.48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224.45</v>
      </c>
      <c r="J7" s="57">
        <v>408.34</v>
      </c>
      <c r="K7" s="57">
        <v>407.75</v>
      </c>
      <c r="L7" s="57">
        <v>415.75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f>86.2+30.4</f>
        <v>116.6</v>
      </c>
      <c r="J9" s="57">
        <f>86.2+30.4</f>
        <v>116.6</v>
      </c>
      <c r="K9" s="57">
        <f>86.2+30.4</f>
        <v>116.6</v>
      </c>
      <c r="L9" s="57">
        <f>86.2+30.4</f>
        <v>116.6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f>425+229.99+246.89+17.63</f>
        <v>919.51</v>
      </c>
      <c r="J10" s="57">
        <f>425+266.89+249.99+428.72</f>
        <v>1370.6</v>
      </c>
      <c r="K10" s="57">
        <f>425+266.89+249.99+390.04</f>
        <v>1331.92</v>
      </c>
      <c r="L10" s="57">
        <f>392.02+425+266.89+249.99</f>
        <v>1333.8999999999999</v>
      </c>
      <c r="M10" s="94">
        <f>425+249.99+274+396.33</f>
        <v>1345.32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189.3</v>
      </c>
      <c r="L13" s="171">
        <v>0</v>
      </c>
      <c r="M13" s="172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4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171">
        <v>0</v>
      </c>
      <c r="L15" s="171">
        <v>74.7</v>
      </c>
      <c r="M15" s="95">
        <v>95.8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3984.52</v>
      </c>
      <c r="C19" s="69">
        <f>SUM(C5:C18)</f>
        <v>3961.72</v>
      </c>
      <c r="D19" s="69">
        <f t="shared" ref="D19:M19" si="2">SUM(D5:D18)</f>
        <v>3814.6099999999997</v>
      </c>
      <c r="E19" s="69">
        <f t="shared" si="2"/>
        <v>4229.76</v>
      </c>
      <c r="F19" s="69">
        <f t="shared" si="2"/>
        <v>3894.53</v>
      </c>
      <c r="G19" s="69">
        <f t="shared" si="2"/>
        <v>3926.88</v>
      </c>
      <c r="H19" s="69">
        <f t="shared" si="2"/>
        <v>4282.0400000000009</v>
      </c>
      <c r="I19" s="69">
        <f t="shared" si="2"/>
        <v>3356.24</v>
      </c>
      <c r="J19" s="69">
        <f t="shared" si="2"/>
        <v>3991.2200000000003</v>
      </c>
      <c r="K19" s="69">
        <f t="shared" si="2"/>
        <v>4141.25</v>
      </c>
      <c r="L19" s="69">
        <f t="shared" si="2"/>
        <v>4036.63</v>
      </c>
      <c r="M19" s="69">
        <f t="shared" si="2"/>
        <v>3536.8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3">D19-D20</f>
        <v>3809.0899999999997</v>
      </c>
      <c r="E21" s="69">
        <f t="shared" si="3"/>
        <v>4229.76</v>
      </c>
      <c r="F21" s="69">
        <f t="shared" si="3"/>
        <v>3894.53</v>
      </c>
      <c r="G21" s="69">
        <f t="shared" si="3"/>
        <v>3926.88</v>
      </c>
      <c r="H21" s="69">
        <f t="shared" si="3"/>
        <v>4282.0400000000009</v>
      </c>
      <c r="I21" s="69">
        <f t="shared" si="3"/>
        <v>3356.24</v>
      </c>
      <c r="J21" s="69">
        <f t="shared" si="3"/>
        <v>3991.2200000000003</v>
      </c>
      <c r="K21" s="69">
        <f t="shared" si="3"/>
        <v>4141.25</v>
      </c>
      <c r="L21" s="69">
        <f t="shared" si="3"/>
        <v>4036.63</v>
      </c>
      <c r="M21" s="69">
        <f t="shared" si="3"/>
        <v>3536.8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>
        <f>AVERAGE($B$21:I21)</f>
        <v>3909.7475000000004</v>
      </c>
      <c r="J22" s="77">
        <f>AVERAGE($B$21:J21)</f>
        <v>3918.8000000000006</v>
      </c>
      <c r="K22" s="77">
        <f>AVERAGE($B$21:K21)</f>
        <v>3941.0450000000005</v>
      </c>
      <c r="L22" s="77">
        <f>AVERAGE($B$21:L21)</f>
        <v>3949.7345454545457</v>
      </c>
      <c r="M22" s="78">
        <f>AVERAGE($B$21:M21)</f>
        <v>3915.3233333333337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1950</v>
      </c>
      <c r="J12" s="61">
        <v>1950</v>
      </c>
      <c r="K12" s="61">
        <v>1950</v>
      </c>
      <c r="L12" s="61">
        <v>1950</v>
      </c>
      <c r="M12" s="172">
        <v>1950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1">
        <f>430+170+950+660.4+104.6</f>
        <v>2315</v>
      </c>
      <c r="H13" s="171">
        <v>0</v>
      </c>
      <c r="I13" s="171">
        <v>0</v>
      </c>
      <c r="J13" s="171">
        <v>0</v>
      </c>
      <c r="K13" s="171">
        <f>1166.38+280.8+512.3+37.7</f>
        <v>1997.18</v>
      </c>
      <c r="L13" s="171">
        <v>0</v>
      </c>
      <c r="M13" s="172">
        <f>170.39+479.61</f>
        <v>650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114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1950</v>
      </c>
      <c r="J19" s="69">
        <f t="shared" si="1"/>
        <v>1950</v>
      </c>
      <c r="K19" s="69">
        <f t="shared" si="1"/>
        <v>4061.1800000000003</v>
      </c>
      <c r="L19" s="69">
        <f t="shared" si="1"/>
        <v>1950</v>
      </c>
      <c r="M19" s="69">
        <f t="shared" si="1"/>
        <v>2600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130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1950</v>
      </c>
      <c r="J21" s="69">
        <f t="shared" si="2"/>
        <v>1950</v>
      </c>
      <c r="K21" s="69">
        <f t="shared" si="2"/>
        <v>4061.1800000000003</v>
      </c>
      <c r="L21" s="69">
        <f t="shared" si="2"/>
        <v>1950</v>
      </c>
      <c r="M21" s="69">
        <f t="shared" si="2"/>
        <v>2470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>
        <f>AVERAGE($B$21:I21)</f>
        <v>2860.5687499999999</v>
      </c>
      <c r="J22" s="77">
        <f>AVERAGE($B$21:J21)</f>
        <v>2759.3944444444442</v>
      </c>
      <c r="K22" s="77">
        <f>AVERAGE($B$21:K21)</f>
        <v>2889.5729999999999</v>
      </c>
      <c r="L22" s="77">
        <f>AVERAGE($B$21:L21)</f>
        <v>2804.1572727272728</v>
      </c>
      <c r="M22" s="78">
        <f>AVERAGE($B$21:M21)</f>
        <v>2776.310833333333</v>
      </c>
    </row>
    <row r="23" spans="1:13" ht="15" customHeight="1" thickBot="1">
      <c r="A23" s="91" t="s">
        <v>13</v>
      </c>
      <c r="B23" s="125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M21" sqref="M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3250</v>
      </c>
      <c r="J5" s="130">
        <v>3250</v>
      </c>
      <c r="K5" s="130">
        <v>3250</v>
      </c>
      <c r="L5" s="130">
        <v>3250</v>
      </c>
      <c r="M5" s="131">
        <v>3250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f>313.42+325.85</f>
        <v>639.27</v>
      </c>
      <c r="J7" s="130">
        <v>366.68</v>
      </c>
      <c r="K7" s="130">
        <v>366.68</v>
      </c>
      <c r="L7" s="130">
        <v>404.48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f>181.44+169.19</f>
        <v>350.63</v>
      </c>
      <c r="J10" s="130">
        <f>163.99+257.8</f>
        <v>421.79</v>
      </c>
      <c r="K10" s="130">
        <f>191.19+164.96</f>
        <v>356.15</v>
      </c>
      <c r="L10" s="130">
        <f>161.63+204.01</f>
        <v>365.64</v>
      </c>
      <c r="M10" s="131">
        <f>163.99+214.47</f>
        <v>378.46000000000004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1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1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1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1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360</v>
      </c>
      <c r="J15" s="133">
        <f>172.5+36.6+23.9+131.6+50</f>
        <v>414.6</v>
      </c>
      <c r="K15" s="133">
        <f>24.99+40.8+23.9+79.9+255.6+42</f>
        <v>467.19</v>
      </c>
      <c r="L15" s="133">
        <f>47.9+132.7</f>
        <v>180.6</v>
      </c>
      <c r="M15" s="134">
        <v>221.9</v>
      </c>
    </row>
    <row r="16" spans="1:13" s="15" customFormat="1" ht="15" customHeight="1">
      <c r="A16" s="151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1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2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30</v>
      </c>
      <c r="L18" s="133">
        <v>0</v>
      </c>
      <c r="M18" s="134">
        <v>0</v>
      </c>
    </row>
    <row r="19" spans="1:14" ht="15" customHeight="1" thickBot="1">
      <c r="A19" s="149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4599.8999999999996</v>
      </c>
      <c r="J19" s="138">
        <f t="shared" si="1"/>
        <v>4453.07</v>
      </c>
      <c r="K19" s="138">
        <f t="shared" si="1"/>
        <v>4470.0199999999995</v>
      </c>
      <c r="L19" s="138">
        <f t="shared" si="1"/>
        <v>4200.72</v>
      </c>
      <c r="M19" s="138">
        <f t="shared" si="1"/>
        <v>3850.36</v>
      </c>
      <c r="N19" s="14" t="s">
        <v>38</v>
      </c>
    </row>
    <row r="20" spans="1:14" ht="15" customHeight="1" thickBot="1">
      <c r="A20" s="150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57.54</v>
      </c>
      <c r="J20" s="133">
        <v>36.6</v>
      </c>
      <c r="K20" s="133">
        <v>95.6</v>
      </c>
      <c r="L20" s="133">
        <v>0</v>
      </c>
      <c r="M20" s="134">
        <v>23.9</v>
      </c>
    </row>
    <row r="21" spans="1:14" ht="15" customHeight="1" thickBot="1">
      <c r="A21" s="149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4542.3599999999997</v>
      </c>
      <c r="J21" s="138">
        <f t="shared" si="2"/>
        <v>4416.4699999999993</v>
      </c>
      <c r="K21" s="138">
        <f t="shared" si="2"/>
        <v>4374.4199999999992</v>
      </c>
      <c r="L21" s="138">
        <f t="shared" si="2"/>
        <v>4200.72</v>
      </c>
      <c r="M21" s="138">
        <f t="shared" si="2"/>
        <v>3826.46</v>
      </c>
    </row>
    <row r="22" spans="1:14" ht="15" customHeight="1" thickBot="1">
      <c r="A22" s="150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77">
        <f>AVERAGE($B$21:I21)</f>
        <v>3638.7099999999996</v>
      </c>
      <c r="J22" s="77">
        <f>AVERAGE($B$21:J21)</f>
        <v>3725.1277777777773</v>
      </c>
      <c r="K22" s="77">
        <f>AVERAGE($B$21:K21)</f>
        <v>3790.0569999999993</v>
      </c>
      <c r="L22" s="77">
        <f>AVERAGE($B$21:L21)</f>
        <v>3827.3899999999994</v>
      </c>
      <c r="M22" s="141">
        <f>AVERAGE($B$21:M21)</f>
        <v>3827.3124999999995</v>
      </c>
    </row>
    <row r="23" spans="1:14" ht="15" customHeight="1" thickBot="1">
      <c r="A23" s="153" t="s">
        <v>13</v>
      </c>
      <c r="B23" s="142"/>
      <c r="C23" s="143"/>
      <c r="D23" s="143"/>
      <c r="E23" s="143"/>
      <c r="F23" s="143"/>
      <c r="G23" s="143"/>
      <c r="H23" s="143"/>
      <c r="I23" s="144"/>
      <c r="J23" s="143"/>
      <c r="K23" s="143"/>
      <c r="L23" s="143"/>
      <c r="M23" s="145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0" sqref="M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2500</v>
      </c>
      <c r="J5" s="57">
        <v>2500</v>
      </c>
      <c r="K5" s="57">
        <v>2500</v>
      </c>
      <c r="L5" s="57">
        <v>2500</v>
      </c>
      <c r="M5" s="94">
        <v>2500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1">
        <v>2061.5</v>
      </c>
      <c r="I12" s="171">
        <v>2061.5</v>
      </c>
      <c r="J12" s="57">
        <v>1995</v>
      </c>
      <c r="K12" s="171">
        <v>2061.5</v>
      </c>
      <c r="L12" s="57">
        <v>1995</v>
      </c>
      <c r="M12" s="172">
        <v>2061.5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42.9</v>
      </c>
      <c r="J15" s="61">
        <v>108.5</v>
      </c>
      <c r="K15" s="61">
        <v>50</v>
      </c>
      <c r="L15" s="61">
        <v>108.1</v>
      </c>
      <c r="M15" s="95">
        <v>45.8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4604.3999999999996</v>
      </c>
      <c r="J19" s="69">
        <f t="shared" si="0"/>
        <v>4603.5</v>
      </c>
      <c r="K19" s="69">
        <f t="shared" si="0"/>
        <v>4611.5</v>
      </c>
      <c r="L19" s="69">
        <f t="shared" si="0"/>
        <v>4603.1000000000004</v>
      </c>
      <c r="M19" s="69">
        <f t="shared" si="0"/>
        <v>4607.3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4.4000000000000004</v>
      </c>
      <c r="J20" s="61">
        <v>3.5</v>
      </c>
      <c r="K20" s="61">
        <v>11.5</v>
      </c>
      <c r="L20" s="61">
        <v>3.1</v>
      </c>
      <c r="M20" s="95">
        <v>7.3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4600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>
        <f>AVERAGE($C$21:K21)</f>
        <v>4600</v>
      </c>
      <c r="L22" s="77">
        <f>AVERAGE($C$21:L21)</f>
        <v>4600</v>
      </c>
      <c r="M22" s="78">
        <f>AVERAGE($C$21:M21)</f>
        <v>4600</v>
      </c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K12" sqref="K1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1">
        <v>5583.1</v>
      </c>
      <c r="G12" s="57">
        <v>5403</v>
      </c>
      <c r="H12" s="171">
        <f>2700.1+2883</f>
        <v>5583.1</v>
      </c>
      <c r="I12" s="171">
        <f>2700.1+2883</f>
        <v>5583.1</v>
      </c>
      <c r="J12" s="171">
        <f>2613+2790</f>
        <v>5403</v>
      </c>
      <c r="K12" s="171">
        <f>2700.1+2883</f>
        <v>5583.1</v>
      </c>
      <c r="L12" s="171">
        <f>2613+2790</f>
        <v>5403</v>
      </c>
      <c r="M12" s="172">
        <v>5583.1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5583.1</v>
      </c>
      <c r="J19" s="69">
        <f t="shared" si="0"/>
        <v>5403</v>
      </c>
      <c r="K19" s="69">
        <f t="shared" si="0"/>
        <v>5583.1</v>
      </c>
      <c r="L19" s="69">
        <f t="shared" si="0"/>
        <v>5403</v>
      </c>
      <c r="M19" s="69">
        <f t="shared" si="0"/>
        <v>5583.1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983.1</v>
      </c>
      <c r="J20" s="61">
        <v>803</v>
      </c>
      <c r="K20" s="61">
        <v>983.1</v>
      </c>
      <c r="L20" s="61">
        <v>803</v>
      </c>
      <c r="M20" s="95">
        <v>983.1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4600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>
        <f>AVERAGE($B$21:I21)</f>
        <v>4555.6350000000002</v>
      </c>
      <c r="J22" s="77">
        <f>AVERAGE($B$21:J21)</f>
        <v>4560.5644444444442</v>
      </c>
      <c r="K22" s="77">
        <f>AVERAGE($B$21:K21)</f>
        <v>4564.5079999999998</v>
      </c>
      <c r="L22" s="77">
        <f>AVERAGE($B$21:L21)</f>
        <v>4567.7345454545457</v>
      </c>
      <c r="M22" s="78">
        <f>AVERAGE($B$21:M21)</f>
        <v>4570.4233333333332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  <ignoredErrors>
    <ignoredError sqref="J12:K12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90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172">
        <v>0</v>
      </c>
    </row>
    <row r="13" spans="1:13" s="64" customFormat="1" ht="15" customHeight="1">
      <c r="A13" s="88" t="s">
        <v>28</v>
      </c>
      <c r="B13" s="80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172">
        <v>0</v>
      </c>
    </row>
    <row r="15" spans="1:13" s="64" customFormat="1" ht="15" customHeight="1">
      <c r="A15" s="88" t="s">
        <v>30</v>
      </c>
      <c r="B15" s="80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95">
        <v>1515.5</v>
      </c>
    </row>
    <row r="16" spans="1:13" s="64" customFormat="1" ht="15" customHeight="1">
      <c r="A16" s="88" t="s">
        <v>31</v>
      </c>
      <c r="B16" s="80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0">
        <v>0</v>
      </c>
      <c r="D17" s="60">
        <v>0</v>
      </c>
      <c r="E17" s="56">
        <v>0</v>
      </c>
      <c r="F17" s="56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0">
        <v>0</v>
      </c>
      <c r="D18" s="66">
        <v>0</v>
      </c>
      <c r="E18" s="56">
        <v>0</v>
      </c>
      <c r="F18" s="56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8">
        <f>SUM(C5:C18)</f>
        <v>0</v>
      </c>
      <c r="D19" s="68">
        <f t="shared" ref="D19:M19" si="0">SUM(D5:D18)</f>
        <v>0</v>
      </c>
      <c r="E19" s="68">
        <f t="shared" si="0"/>
        <v>0</v>
      </c>
      <c r="F19" s="68">
        <f t="shared" si="0"/>
        <v>0</v>
      </c>
      <c r="G19" s="68">
        <f t="shared" si="0"/>
        <v>0</v>
      </c>
      <c r="H19" s="68">
        <f t="shared" si="0"/>
        <v>0</v>
      </c>
      <c r="I19" s="68">
        <f t="shared" si="0"/>
        <v>0</v>
      </c>
      <c r="J19" s="68">
        <f t="shared" si="0"/>
        <v>0</v>
      </c>
      <c r="K19" s="68">
        <f t="shared" si="0"/>
        <v>0</v>
      </c>
      <c r="L19" s="68">
        <f t="shared" si="0"/>
        <v>0</v>
      </c>
      <c r="M19" s="69">
        <f t="shared" si="0"/>
        <v>1515.5</v>
      </c>
    </row>
    <row r="20" spans="1:13" s="58" customFormat="1" ht="15" customHeight="1" thickBot="1">
      <c r="A20" s="70" t="s">
        <v>14</v>
      </c>
      <c r="B20" s="83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95">
        <v>15</v>
      </c>
    </row>
    <row r="21" spans="1:13" s="58" customFormat="1" ht="15" customHeight="1" thickBot="1">
      <c r="A21" s="67" t="s">
        <v>15</v>
      </c>
      <c r="B21" s="82">
        <f>B19-B20</f>
        <v>0</v>
      </c>
      <c r="C21" s="68">
        <f>C19-C20</f>
        <v>0</v>
      </c>
      <c r="D21" s="68">
        <f t="shared" ref="D21:M21" si="1">D19-D20</f>
        <v>0</v>
      </c>
      <c r="E21" s="68">
        <f t="shared" si="1"/>
        <v>0</v>
      </c>
      <c r="F21" s="68">
        <f t="shared" si="1"/>
        <v>0</v>
      </c>
      <c r="G21" s="68">
        <f t="shared" si="1"/>
        <v>0</v>
      </c>
      <c r="H21" s="68">
        <f t="shared" si="1"/>
        <v>0</v>
      </c>
      <c r="I21" s="68">
        <f t="shared" si="1"/>
        <v>0</v>
      </c>
      <c r="J21" s="68">
        <f t="shared" si="1"/>
        <v>0</v>
      </c>
      <c r="K21" s="68">
        <f t="shared" si="1"/>
        <v>0</v>
      </c>
      <c r="L21" s="68">
        <f t="shared" si="1"/>
        <v>0</v>
      </c>
      <c r="M21" s="69">
        <f t="shared" si="1"/>
        <v>1500.5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6">
        <f>AVERAGE($C$21)</f>
        <v>0</v>
      </c>
      <c r="D22" s="76">
        <f>AVERAGE($C$21:D21)</f>
        <v>0</v>
      </c>
      <c r="E22" s="76">
        <f>AVERAGE($C$21:E21)</f>
        <v>0</v>
      </c>
      <c r="F22" s="76">
        <f>AVERAGE($C$21:F21)</f>
        <v>0</v>
      </c>
      <c r="G22" s="76">
        <f>AVERAGE($C$21:G21)</f>
        <v>0</v>
      </c>
      <c r="H22" s="76">
        <f>AVERAGE($C$21:H21)</f>
        <v>0</v>
      </c>
      <c r="I22" s="76">
        <f>AVERAGE($C$21:I21)</f>
        <v>0</v>
      </c>
      <c r="J22" s="76">
        <f>AVERAGE($C$21:J21)</f>
        <v>0</v>
      </c>
      <c r="K22" s="76">
        <f>AVERAGE($C$21:K21)</f>
        <v>0</v>
      </c>
      <c r="L22" s="76">
        <f>AVERAGE($C$21:L21)</f>
        <v>0</v>
      </c>
      <c r="M22" s="78">
        <f>AVERAGE(M21)</f>
        <v>1500.5</v>
      </c>
    </row>
    <row r="23" spans="1:13" s="58" customFormat="1" ht="15" customHeight="1" thickBot="1">
      <c r="A23" s="91" t="s">
        <v>13</v>
      </c>
      <c r="B23" s="85"/>
      <c r="C23" s="165"/>
      <c r="D23" s="165"/>
      <c r="E23" s="165"/>
      <c r="F23" s="165"/>
      <c r="G23" s="165"/>
      <c r="H23" s="165"/>
      <c r="I23" s="166"/>
      <c r="J23" s="165"/>
      <c r="K23" s="165"/>
      <c r="L23" s="165"/>
      <c r="M23" s="75"/>
    </row>
    <row r="24" spans="1:13" ht="15">
      <c r="A24"/>
    </row>
    <row r="25" spans="1:13">
      <c r="A25" s="32" t="s">
        <v>91</v>
      </c>
    </row>
  </sheetData>
  <mergeCells count="15">
    <mergeCell ref="I3:I4"/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2" t="s">
        <v>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4"/>
    </row>
    <row r="2" spans="1:14" ht="21.75" thickBot="1">
      <c r="A2" s="177" t="s">
        <v>45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1291.3900000000001</v>
      </c>
      <c r="J5" s="96">
        <v>1291.3900000000001</v>
      </c>
      <c r="K5" s="96">
        <v>1291.3900000000001</v>
      </c>
      <c r="L5" s="96">
        <v>1291.3900000000001</v>
      </c>
      <c r="M5" s="97">
        <v>1291.3900000000001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f>1897.48-I5-I9</f>
        <v>507.26999999999992</v>
      </c>
      <c r="J6" s="96">
        <f>1798.66-J5</f>
        <v>507.27</v>
      </c>
      <c r="K6" s="96">
        <f>1931.43-K5</f>
        <v>640.04</v>
      </c>
      <c r="L6" s="96">
        <f>1931.43-L5</f>
        <v>640.04</v>
      </c>
      <c r="M6" s="97">
        <f>1806.68-M5</f>
        <v>515.29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24.35</v>
      </c>
      <c r="J7" s="96">
        <f>16.97+1.58</f>
        <v>18.549999999999997</v>
      </c>
      <c r="K7" s="96">
        <v>0</v>
      </c>
      <c r="L7" s="96">
        <v>237.63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98.82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2697</v>
      </c>
      <c r="J12" s="98">
        <v>2610</v>
      </c>
      <c r="K12" s="98">
        <v>2697</v>
      </c>
      <c r="L12" s="98">
        <v>2610</v>
      </c>
      <c r="M12" s="99">
        <v>2697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4618.83</v>
      </c>
      <c r="J19" s="101">
        <f t="shared" si="0"/>
        <v>4427.21</v>
      </c>
      <c r="K19" s="101">
        <f t="shared" si="0"/>
        <v>4628.43</v>
      </c>
      <c r="L19" s="101">
        <f t="shared" si="0"/>
        <v>4779.0599999999995</v>
      </c>
      <c r="M19" s="101">
        <f t="shared" si="0"/>
        <v>4503.68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18.829999999999998</v>
      </c>
      <c r="J20" s="98">
        <v>0</v>
      </c>
      <c r="K20" s="98">
        <v>28.43</v>
      </c>
      <c r="L20" s="98">
        <v>179.06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4600</v>
      </c>
      <c r="J21" s="101">
        <f t="shared" si="1"/>
        <v>4427.21</v>
      </c>
      <c r="K21" s="101">
        <f t="shared" si="1"/>
        <v>4600</v>
      </c>
      <c r="L21" s="101">
        <f t="shared" si="1"/>
        <v>4599.9999999999991</v>
      </c>
      <c r="M21" s="101">
        <f t="shared" si="1"/>
        <v>4503.68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>
        <f>AVERAGE($B$21:I21)</f>
        <v>4516.0387499999997</v>
      </c>
      <c r="J22" s="111">
        <f>AVERAGE($B$21:J21)</f>
        <v>4506.1688888888884</v>
      </c>
      <c r="K22" s="111">
        <f>AVERAGE($B$21:K21)</f>
        <v>4515.5519999999997</v>
      </c>
      <c r="L22" s="111">
        <f>AVERAGE($B$21:L21)</f>
        <v>4523.2290909090907</v>
      </c>
      <c r="M22" s="112">
        <f>AVERAGE($B$21:M21)</f>
        <v>4521.5999999999995</v>
      </c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C5" sqref="C5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97" t="s">
        <v>0</v>
      </c>
      <c r="B3" s="182" t="s">
        <v>1</v>
      </c>
      <c r="C3" s="182" t="s">
        <v>2</v>
      </c>
      <c r="D3" s="182" t="s">
        <v>3</v>
      </c>
      <c r="E3" s="182" t="s">
        <v>4</v>
      </c>
      <c r="F3" s="182" t="s">
        <v>5</v>
      </c>
      <c r="G3" s="182" t="s">
        <v>6</v>
      </c>
      <c r="H3" s="182" t="s">
        <v>7</v>
      </c>
      <c r="I3" s="182" t="s">
        <v>16</v>
      </c>
      <c r="J3" s="182" t="s">
        <v>8</v>
      </c>
      <c r="K3" s="182" t="s">
        <v>9</v>
      </c>
      <c r="L3" s="182" t="s">
        <v>10</v>
      </c>
      <c r="M3" s="182" t="s">
        <v>11</v>
      </c>
    </row>
    <row r="4" spans="1:13" s="58" customFormat="1" ht="11.25">
      <c r="A4" s="198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3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71" t="s">
        <v>13</v>
      </c>
      <c r="B23" s="174" t="s">
        <v>17</v>
      </c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 ht="15">
      <c r="A24"/>
    </row>
    <row r="25" spans="1:13">
      <c r="A25" s="32" t="s">
        <v>84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ht="15" customHeight="1">
      <c r="A12" s="88" t="s">
        <v>27</v>
      </c>
      <c r="B12" s="114">
        <v>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18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81</v>
      </c>
    </row>
    <row r="26" spans="1:13">
      <c r="A26" s="32" t="s">
        <v>84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16" sqref="M1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58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L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f t="shared" si="0"/>
        <v>4700</v>
      </c>
      <c r="J12" s="61">
        <f t="shared" si="0"/>
        <v>4700</v>
      </c>
      <c r="K12" s="61">
        <f t="shared" si="0"/>
        <v>4700</v>
      </c>
      <c r="L12" s="61">
        <f t="shared" si="0"/>
        <v>4700</v>
      </c>
      <c r="M12" s="172">
        <v>4700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4700</v>
      </c>
      <c r="J19" s="69">
        <f t="shared" si="2"/>
        <v>4700</v>
      </c>
      <c r="K19" s="69">
        <f t="shared" si="2"/>
        <v>4700</v>
      </c>
      <c r="L19" s="69">
        <f t="shared" si="2"/>
        <v>4700</v>
      </c>
      <c r="M19" s="69">
        <f t="shared" si="2"/>
        <v>4700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100</v>
      </c>
      <c r="J20" s="61">
        <v>100</v>
      </c>
      <c r="K20" s="61">
        <v>100</v>
      </c>
      <c r="L20" s="61">
        <v>100</v>
      </c>
      <c r="M20" s="95">
        <v>100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si="3"/>
        <v>4600</v>
      </c>
      <c r="L21" s="69">
        <f t="shared" si="3"/>
        <v>4600</v>
      </c>
      <c r="M21" s="69">
        <f t="shared" si="3"/>
        <v>4600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>
        <f>AVERAGE($B$21:I21)</f>
        <v>4600</v>
      </c>
      <c r="J22" s="77">
        <f>AVERAGE($B$21:J21)</f>
        <v>4600</v>
      </c>
      <c r="K22" s="77">
        <f>AVERAGE($B$21:K21)</f>
        <v>4600</v>
      </c>
      <c r="L22" s="77">
        <f>AVERAGE($B$21:L21)</f>
        <v>4600</v>
      </c>
      <c r="M22" s="78">
        <f>AVERAGE($B$21:M21)</f>
        <v>4600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L14" sqref="L14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1">
        <v>4500</v>
      </c>
      <c r="G12" s="171">
        <v>4500</v>
      </c>
      <c r="H12" s="171">
        <v>4500</v>
      </c>
      <c r="I12" s="171">
        <v>4500</v>
      </c>
      <c r="J12" s="171">
        <v>4500</v>
      </c>
      <c r="K12" s="171">
        <v>4500</v>
      </c>
      <c r="L12" s="171">
        <v>4500</v>
      </c>
      <c r="M12" s="172">
        <v>4500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4500</v>
      </c>
      <c r="J19" s="69">
        <f t="shared" si="1"/>
        <v>4500</v>
      </c>
      <c r="K19" s="69">
        <f t="shared" si="1"/>
        <v>4500</v>
      </c>
      <c r="L19" s="69">
        <f t="shared" si="1"/>
        <v>4500</v>
      </c>
      <c r="M19" s="69">
        <f t="shared" si="1"/>
        <v>4500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4500</v>
      </c>
      <c r="J21" s="69">
        <f t="shared" si="2"/>
        <v>4500</v>
      </c>
      <c r="K21" s="69">
        <f t="shared" si="2"/>
        <v>4500</v>
      </c>
      <c r="L21" s="69">
        <f t="shared" si="2"/>
        <v>4500</v>
      </c>
      <c r="M21" s="69">
        <f t="shared" si="2"/>
        <v>4500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>
        <f>AVERAGE($B$21:I21)</f>
        <v>4530</v>
      </c>
      <c r="J22" s="77">
        <f>AVERAGE($B$21:J21)</f>
        <v>4526.666666666667</v>
      </c>
      <c r="K22" s="77">
        <f>AVERAGE($B$21:K21)</f>
        <v>4524</v>
      </c>
      <c r="L22" s="77">
        <f>AVERAGE($B$21:L21)</f>
        <v>4521.818181818182</v>
      </c>
      <c r="M22" s="78">
        <f>AVERAGE($B$21:M21)</f>
        <v>4520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17" sqref="C17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1">
        <v>4800</v>
      </c>
      <c r="E12" s="171">
        <v>4800</v>
      </c>
      <c r="F12" s="171">
        <v>4800</v>
      </c>
      <c r="G12" s="171">
        <v>4800</v>
      </c>
      <c r="H12" s="171">
        <v>4800</v>
      </c>
      <c r="I12" s="171">
        <v>4800</v>
      </c>
      <c r="J12" s="171">
        <v>4800</v>
      </c>
      <c r="K12" s="171">
        <v>4800</v>
      </c>
      <c r="L12" s="171">
        <v>4800</v>
      </c>
      <c r="M12" s="95">
        <v>4800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>
        <v>0</v>
      </c>
      <c r="D19" s="69">
        <f t="shared" si="0"/>
        <v>4800</v>
      </c>
      <c r="E19" s="69">
        <f t="shared" si="0"/>
        <v>4800</v>
      </c>
      <c r="F19" s="69">
        <f t="shared" ref="F19:M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4800</v>
      </c>
      <c r="J19" s="69">
        <f t="shared" si="1"/>
        <v>4800</v>
      </c>
      <c r="K19" s="69">
        <f t="shared" ref="K19" si="2">SUM(K5:K18)</f>
        <v>4800</v>
      </c>
      <c r="L19" s="69">
        <f t="shared" si="1"/>
        <v>4800</v>
      </c>
      <c r="M19" s="69">
        <f t="shared" si="1"/>
        <v>4800</v>
      </c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116">
        <v>200</v>
      </c>
      <c r="J20" s="116">
        <v>200</v>
      </c>
      <c r="K20" s="116">
        <v>200</v>
      </c>
      <c r="L20" s="116">
        <v>200</v>
      </c>
      <c r="M20" s="95">
        <v>200</v>
      </c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M21" si="3">F19-F20</f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ref="K21" si="4">K19-K20</f>
        <v>4600</v>
      </c>
      <c r="L21" s="69">
        <f t="shared" si="3"/>
        <v>4600</v>
      </c>
      <c r="M21" s="69">
        <f t="shared" si="3"/>
        <v>4600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>
        <f>AVERAGE($B$21:I21)</f>
        <v>4025</v>
      </c>
      <c r="J22" s="77">
        <f>AVERAGE($B$21:J21)</f>
        <v>4088.8888888888887</v>
      </c>
      <c r="K22" s="77">
        <f>AVERAGE($B$21:K21)</f>
        <v>4140</v>
      </c>
      <c r="L22" s="77">
        <f>AVERAGE($B$21:L21)</f>
        <v>4181.818181818182</v>
      </c>
      <c r="M22" s="78">
        <f>AVERAGE($B$21:M21)</f>
        <v>4216.666666666667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K19" sqref="K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:M19" si="1">SUM(K5:K18)</f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2">K19-K20</f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 t="shared" ref="B22:G22" si="3">AVERAGE(B21)</f>
        <v>0</v>
      </c>
      <c r="C22" s="77">
        <f t="shared" si="3"/>
        <v>0</v>
      </c>
      <c r="D22" s="77">
        <f t="shared" si="3"/>
        <v>0</v>
      </c>
      <c r="E22" s="77">
        <f t="shared" si="3"/>
        <v>0</v>
      </c>
      <c r="F22" s="77">
        <f t="shared" si="3"/>
        <v>0</v>
      </c>
      <c r="G22" s="77">
        <f t="shared" si="3"/>
        <v>0</v>
      </c>
      <c r="H22" s="77">
        <f t="shared" ref="H22:I22" si="4">AVERAGE(H21)</f>
        <v>0</v>
      </c>
      <c r="I22" s="77">
        <f t="shared" si="4"/>
        <v>0</v>
      </c>
      <c r="J22" s="77">
        <f t="shared" ref="J22" si="5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18" sqref="M18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700</v>
      </c>
      <c r="K5" s="23">
        <v>800</v>
      </c>
      <c r="L5" s="23">
        <v>700</v>
      </c>
      <c r="M5" s="33">
        <v>700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17.989999999999998</v>
      </c>
      <c r="L7" s="23">
        <v>18.350000000000001</v>
      </c>
      <c r="M7" s="33">
        <v>18.239999999999998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2170</v>
      </c>
      <c r="J12" s="25">
        <v>2100</v>
      </c>
      <c r="K12" s="24">
        <v>2170</v>
      </c>
      <c r="L12" s="25">
        <v>2100</v>
      </c>
      <c r="M12" s="35">
        <v>2170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2170</v>
      </c>
      <c r="J19" s="22">
        <f t="shared" si="0"/>
        <v>2800</v>
      </c>
      <c r="K19" s="22">
        <f t="shared" si="0"/>
        <v>2987.99</v>
      </c>
      <c r="L19" s="22">
        <f t="shared" si="0"/>
        <v>2818.35</v>
      </c>
      <c r="M19" s="22">
        <f t="shared" si="0"/>
        <v>2888.24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100</v>
      </c>
      <c r="L20" s="24">
        <v>0</v>
      </c>
      <c r="M20" s="34">
        <v>0.41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1507.08</v>
      </c>
      <c r="I21" s="22">
        <f t="shared" si="1"/>
        <v>2170</v>
      </c>
      <c r="J21" s="22">
        <f t="shared" si="1"/>
        <v>2800</v>
      </c>
      <c r="K21" s="22">
        <f t="shared" si="1"/>
        <v>2887.99</v>
      </c>
      <c r="L21" s="22">
        <f t="shared" si="1"/>
        <v>2818.35</v>
      </c>
      <c r="M21" s="22">
        <f t="shared" si="1"/>
        <v>2887.83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>
        <f>AVERAGE($B$21:I21)</f>
        <v>2834.6350000000002</v>
      </c>
      <c r="J22" s="53">
        <f>AVERAGE($B$21:J21)</f>
        <v>2830.7866666666669</v>
      </c>
      <c r="K22" s="53">
        <f>AVERAGE($B$21:K21)</f>
        <v>2836.5070000000001</v>
      </c>
      <c r="L22" s="53">
        <f>AVERAGE($B$21:L21)</f>
        <v>2834.8563636363633</v>
      </c>
      <c r="M22" s="54">
        <f>AVERAGE($B$21:M21)</f>
        <v>2839.2708333333335</v>
      </c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1">
        <v>0</v>
      </c>
      <c r="G12" s="171">
        <v>0</v>
      </c>
      <c r="H12" s="171">
        <v>0</v>
      </c>
      <c r="I12" s="61">
        <v>0</v>
      </c>
      <c r="J12" s="171">
        <v>0</v>
      </c>
      <c r="K12" s="171">
        <v>0</v>
      </c>
      <c r="L12" s="171">
        <v>0</v>
      </c>
      <c r="M12" s="172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69">
        <f t="shared" ref="L19:M19" si="2">SUM(L5:L18)</f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3">K19-K20</f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77">
        <f t="shared" ref="B22:G22" si="4">AVERAGE(B21)</f>
        <v>0</v>
      </c>
      <c r="C22" s="77">
        <f t="shared" si="4"/>
        <v>0</v>
      </c>
      <c r="D22" s="77">
        <f t="shared" si="4"/>
        <v>0</v>
      </c>
      <c r="E22" s="77">
        <f t="shared" si="4"/>
        <v>0</v>
      </c>
      <c r="F22" s="77">
        <f t="shared" si="4"/>
        <v>0</v>
      </c>
      <c r="G22" s="77">
        <f t="shared" si="4"/>
        <v>0</v>
      </c>
      <c r="H22" s="77">
        <f t="shared" ref="H22:I22" si="5">AVERAGE(H21)</f>
        <v>0</v>
      </c>
      <c r="I22" s="77">
        <f t="shared" si="5"/>
        <v>0</v>
      </c>
      <c r="J22" s="77">
        <f t="shared" ref="J22" si="6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M19" sqref="M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75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700</v>
      </c>
      <c r="J5" s="96">
        <v>700</v>
      </c>
      <c r="K5" s="96">
        <f>500+700</f>
        <v>1200</v>
      </c>
      <c r="L5" s="96">
        <f>500+700</f>
        <v>1200</v>
      </c>
      <c r="M5" s="97">
        <f>500+700</f>
        <v>1200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89.96</v>
      </c>
      <c r="J7" s="96">
        <v>121.54</v>
      </c>
      <c r="K7" s="96">
        <v>120.53</v>
      </c>
      <c r="L7" s="96">
        <v>103.68</v>
      </c>
      <c r="M7" s="97">
        <v>123.26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69.06</v>
      </c>
      <c r="J8" s="96">
        <v>66.12</v>
      </c>
      <c r="K8" s="96">
        <v>66.12</v>
      </c>
      <c r="L8" s="96">
        <v>66.12</v>
      </c>
      <c r="M8" s="97">
        <v>66.12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2686.67</v>
      </c>
      <c r="J12" s="96">
        <v>2600</v>
      </c>
      <c r="K12" s="98">
        <v>2686.67</v>
      </c>
      <c r="L12" s="96">
        <v>2600</v>
      </c>
      <c r="M12" s="99">
        <v>2686.66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118.42</v>
      </c>
      <c r="J15" s="98">
        <v>0</v>
      </c>
      <c r="K15" s="98">
        <v>162.44999999999999</v>
      </c>
      <c r="L15" s="98">
        <v>95.6</v>
      </c>
      <c r="M15" s="99">
        <v>157.69999999999999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280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3664.11</v>
      </c>
      <c r="J19" s="101">
        <f t="shared" si="0"/>
        <v>3767.66</v>
      </c>
      <c r="K19" s="101">
        <f t="shared" si="0"/>
        <v>4235.7700000000004</v>
      </c>
      <c r="L19" s="101">
        <f t="shared" si="0"/>
        <v>4065.4</v>
      </c>
      <c r="M19" s="101">
        <f t="shared" si="0"/>
        <v>4233.74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3664.11</v>
      </c>
      <c r="J21" s="101">
        <f t="shared" si="1"/>
        <v>3767.66</v>
      </c>
      <c r="K21" s="101">
        <f t="shared" si="1"/>
        <v>4235.7700000000004</v>
      </c>
      <c r="L21" s="101">
        <f t="shared" si="1"/>
        <v>4065.4</v>
      </c>
      <c r="M21" s="101">
        <f t="shared" si="1"/>
        <v>4233.74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>
        <f>AVERAGE($B$21:I21)</f>
        <v>3737.0262499999999</v>
      </c>
      <c r="J22" s="111">
        <f>AVERAGE($B$21:J21)</f>
        <v>3740.4299999999994</v>
      </c>
      <c r="K22" s="111">
        <f>AVERAGE($B$21:K21)</f>
        <v>3789.9639999999999</v>
      </c>
      <c r="L22" s="111">
        <f>AVERAGE($B$21:L21)</f>
        <v>3815.0036363636364</v>
      </c>
      <c r="M22" s="112">
        <f>AVERAGE($B$21:M21)</f>
        <v>3849.8983333333331</v>
      </c>
    </row>
    <row r="23" spans="1:14" s="58" customFormat="1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>
        <f>SUM(B5:B18)</f>
        <v>0</v>
      </c>
      <c r="C19" s="69">
        <f t="shared" ref="C19:J19" si="0">SUM(C5:C18)</f>
        <v>0</v>
      </c>
      <c r="D19" s="69">
        <f t="shared" si="0"/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ref="K19" si="1">SUM(K5:K18)</f>
        <v>0</v>
      </c>
      <c r="L19" s="22">
        <f t="shared" ref="L19:M19" si="2">SUM(L5:L18)</f>
        <v>0</v>
      </c>
      <c r="M19" s="22">
        <f t="shared" si="2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2">
        <f t="shared" ref="K21:M21" si="3">K19-K20</f>
        <v>0</v>
      </c>
      <c r="L21" s="22">
        <f t="shared" si="3"/>
        <v>0</v>
      </c>
      <c r="M21" s="22">
        <f t="shared" si="3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53"/>
      <c r="L22" s="53"/>
      <c r="M22" s="54"/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1500</v>
      </c>
      <c r="J5" s="96">
        <v>1500</v>
      </c>
      <c r="K5" s="96">
        <v>1500</v>
      </c>
      <c r="L5" s="96">
        <v>1500</v>
      </c>
      <c r="M5" s="97">
        <v>1500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135.01</v>
      </c>
      <c r="J7" s="96">
        <v>193.5</v>
      </c>
      <c r="K7" s="96">
        <v>315.60000000000002</v>
      </c>
      <c r="L7" s="96">
        <v>255.67</v>
      </c>
      <c r="M7" s="97">
        <v>233.44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83.6</v>
      </c>
      <c r="J8" s="96">
        <v>89.16</v>
      </c>
      <c r="K8" s="96">
        <v>89.16</v>
      </c>
      <c r="L8" s="96">
        <v>89.16</v>
      </c>
      <c r="M8" s="97">
        <v>89.16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146.91</v>
      </c>
      <c r="J10" s="96">
        <v>143.05000000000001</v>
      </c>
      <c r="K10" s="96">
        <v>149.94</v>
      </c>
      <c r="L10" s="96">
        <v>141.57</v>
      </c>
      <c r="M10" s="97">
        <v>139.09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2800</v>
      </c>
      <c r="J12" s="98">
        <v>2800</v>
      </c>
      <c r="K12" s="98">
        <v>2800</v>
      </c>
      <c r="L12" s="98">
        <v>2800</v>
      </c>
      <c r="M12" s="99">
        <v>2800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0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4665.5200000000004</v>
      </c>
      <c r="J19" s="101">
        <f t="shared" si="1"/>
        <v>4725.71</v>
      </c>
      <c r="K19" s="101">
        <f t="shared" si="1"/>
        <v>4854.7</v>
      </c>
      <c r="L19" s="101">
        <f t="shared" si="1"/>
        <v>4786.3999999999996</v>
      </c>
      <c r="M19" s="101">
        <f t="shared" si="1"/>
        <v>4761.6900000000005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65.52</v>
      </c>
      <c r="J20" s="98">
        <v>125.71</v>
      </c>
      <c r="K20" s="98">
        <v>254.7</v>
      </c>
      <c r="L20" s="98">
        <v>186.4</v>
      </c>
      <c r="M20" s="99">
        <v>161.69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4600</v>
      </c>
      <c r="L21" s="101">
        <f t="shared" si="2"/>
        <v>4600</v>
      </c>
      <c r="M21" s="101">
        <f t="shared" si="2"/>
        <v>4600.0000000000009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>
        <f>AVERAGE($B$21:I21)</f>
        <v>4598.5325000000003</v>
      </c>
      <c r="J22" s="111">
        <f>AVERAGE($B$21:J21)</f>
        <v>4598.695555555556</v>
      </c>
      <c r="K22" s="111">
        <f>AVERAGE($B$21:K21)</f>
        <v>4598.826</v>
      </c>
      <c r="L22" s="111">
        <f>AVERAGE($B$21:L21)</f>
        <v>4598.9327272727278</v>
      </c>
      <c r="M22" s="112">
        <f>AVERAGE($B$21:M21)</f>
        <v>4599.0216666666665</v>
      </c>
    </row>
    <row r="23" spans="1:13" ht="13.5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18" sqref="M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4650</v>
      </c>
      <c r="J12" s="98">
        <v>4500</v>
      </c>
      <c r="K12" s="98">
        <v>4650</v>
      </c>
      <c r="L12" s="98">
        <v>4500</v>
      </c>
      <c r="M12" s="99">
        <v>4650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4650</v>
      </c>
      <c r="J19" s="101">
        <f t="shared" si="0"/>
        <v>4500</v>
      </c>
      <c r="K19" s="101">
        <f t="shared" si="0"/>
        <v>4650</v>
      </c>
      <c r="L19" s="101">
        <f t="shared" si="0"/>
        <v>4500</v>
      </c>
      <c r="M19" s="101">
        <f t="shared" si="0"/>
        <v>4650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50</v>
      </c>
      <c r="J20" s="98">
        <v>0</v>
      </c>
      <c r="K20" s="98">
        <v>50</v>
      </c>
      <c r="L20" s="98">
        <v>0</v>
      </c>
      <c r="M20" s="99">
        <v>50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4600</v>
      </c>
      <c r="J21" s="101">
        <f t="shared" si="1"/>
        <v>4500</v>
      </c>
      <c r="K21" s="101">
        <f t="shared" si="1"/>
        <v>4600</v>
      </c>
      <c r="L21" s="101">
        <f t="shared" si="1"/>
        <v>4500</v>
      </c>
      <c r="M21" s="101">
        <f t="shared" si="1"/>
        <v>4600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>
        <f>AVERAGE($B$21:I21)</f>
        <v>4525</v>
      </c>
      <c r="J22" s="111">
        <f>AVERAGE($B$21:J21)</f>
        <v>4522.2222222222226</v>
      </c>
      <c r="K22" s="111">
        <f>AVERAGE($B$21:K21)</f>
        <v>4530</v>
      </c>
      <c r="L22" s="111">
        <f>AVERAGE($B$21:L21)</f>
        <v>4527.272727272727</v>
      </c>
      <c r="M22" s="112">
        <f>AVERAGE($B$21:M21)</f>
        <v>4533.333333333333</v>
      </c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18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2700</v>
      </c>
      <c r="J5" s="57">
        <v>2700</v>
      </c>
      <c r="K5" s="57">
        <v>2700</v>
      </c>
      <c r="L5" s="57">
        <v>2700</v>
      </c>
      <c r="M5" s="94">
        <v>2700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1900</v>
      </c>
      <c r="J12" s="61">
        <v>1900</v>
      </c>
      <c r="K12" s="61">
        <v>1900</v>
      </c>
      <c r="L12" s="61">
        <v>1900</v>
      </c>
      <c r="M12" s="172">
        <v>1900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4600</v>
      </c>
      <c r="J19" s="69">
        <f t="shared" si="0"/>
        <v>4600</v>
      </c>
      <c r="K19" s="69">
        <f t="shared" si="0"/>
        <v>4600</v>
      </c>
      <c r="L19" s="69">
        <f t="shared" si="0"/>
        <v>4600</v>
      </c>
      <c r="M19" s="69">
        <f t="shared" si="0"/>
        <v>4600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4600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>
        <f>AVERAGE($C$21:I21)</f>
        <v>4328.5714285714284</v>
      </c>
      <c r="J22" s="77">
        <f>AVERAGE($C$21:J21)</f>
        <v>4362.5</v>
      </c>
      <c r="K22" s="77">
        <f>AVERAGE($C$21:K21)</f>
        <v>4388.8888888888887</v>
      </c>
      <c r="L22" s="77">
        <f>AVERAGE($C$21:L21)</f>
        <v>4410</v>
      </c>
      <c r="M22" s="78">
        <f>AVERAGE($C$21:M21)</f>
        <v>4427.272727272727</v>
      </c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zoomScaleNormal="100" workbookViewId="0">
      <selection sqref="A1:M1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6" customFormat="1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76" customFormat="1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2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2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2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2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2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2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3"/>
    </row>
    <row r="12" spans="1:13" ht="15" customHeight="1">
      <c r="A12" s="86" t="s">
        <v>27</v>
      </c>
      <c r="B12" s="126">
        <v>4940</v>
      </c>
      <c r="C12" s="60"/>
      <c r="D12" s="60"/>
      <c r="E12" s="160"/>
      <c r="F12" s="160"/>
      <c r="G12" s="160"/>
      <c r="H12" s="160"/>
      <c r="I12" s="161"/>
      <c r="J12" s="160"/>
      <c r="K12" s="160"/>
      <c r="L12" s="160"/>
      <c r="M12" s="164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0"/>
      <c r="H13" s="160"/>
      <c r="I13" s="160"/>
      <c r="J13" s="160"/>
      <c r="K13" s="160"/>
      <c r="L13" s="160"/>
      <c r="M13" s="164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0"/>
      <c r="H14" s="160"/>
      <c r="I14" s="160"/>
      <c r="J14" s="160"/>
      <c r="K14" s="160"/>
      <c r="L14" s="160"/>
      <c r="M14" s="164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3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0"/>
      <c r="H16" s="160"/>
      <c r="I16" s="160"/>
      <c r="J16" s="160"/>
      <c r="K16" s="160"/>
      <c r="L16" s="160"/>
      <c r="M16" s="164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0"/>
      <c r="H17" s="160"/>
      <c r="I17" s="160"/>
      <c r="J17" s="160"/>
      <c r="K17" s="160"/>
      <c r="L17" s="160"/>
      <c r="M17" s="164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3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3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8"/>
    </row>
    <row r="23" spans="1:13" ht="15" customHeight="1" thickBot="1">
      <c r="A23" s="91" t="s">
        <v>13</v>
      </c>
      <c r="B23" s="125"/>
      <c r="C23" s="72"/>
      <c r="D23" s="165"/>
      <c r="E23" s="165"/>
      <c r="F23" s="165"/>
      <c r="G23" s="165"/>
      <c r="H23" s="165"/>
      <c r="I23" s="166"/>
      <c r="J23" s="165"/>
      <c r="K23" s="165"/>
      <c r="L23" s="165"/>
      <c r="M23" s="167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84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3" sqref="M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87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1">
        <v>4800</v>
      </c>
      <c r="G12" s="57">
        <v>4640</v>
      </c>
      <c r="H12" s="171">
        <v>4960</v>
      </c>
      <c r="I12" s="61">
        <v>4800</v>
      </c>
      <c r="J12" s="61">
        <v>4800</v>
      </c>
      <c r="K12" s="171">
        <v>4960</v>
      </c>
      <c r="L12" s="61">
        <v>4800</v>
      </c>
      <c r="M12" s="172">
        <v>4960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2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2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2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2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4800</v>
      </c>
      <c r="J19" s="69">
        <f t="shared" si="0"/>
        <v>4800</v>
      </c>
      <c r="K19" s="69">
        <f t="shared" si="0"/>
        <v>4960</v>
      </c>
      <c r="L19" s="69">
        <f t="shared" si="0"/>
        <v>4800</v>
      </c>
      <c r="M19" s="69">
        <f t="shared" si="0"/>
        <v>4960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200</v>
      </c>
      <c r="J20" s="61">
        <v>200</v>
      </c>
      <c r="K20" s="61">
        <v>360</v>
      </c>
      <c r="L20" s="61">
        <v>200</v>
      </c>
      <c r="M20" s="95">
        <v>360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4600</v>
      </c>
      <c r="L21" s="69">
        <f t="shared" si="1"/>
        <v>4600</v>
      </c>
      <c r="M21" s="69">
        <f t="shared" si="1"/>
        <v>4600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>
        <f>AVERAGE($C$21:I21)</f>
        <v>4491.4285714285716</v>
      </c>
      <c r="J22" s="77">
        <f>AVERAGE($C$21:J21)</f>
        <v>4505</v>
      </c>
      <c r="K22" s="77">
        <f>AVERAGE($C$21:K21)</f>
        <v>4515.5555555555557</v>
      </c>
      <c r="L22" s="77">
        <f>AVERAGE($C$21:L21)</f>
        <v>4524</v>
      </c>
      <c r="M22" s="78">
        <f>AVERAGE($C$21:M21)</f>
        <v>4530.909090909091</v>
      </c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6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430</v>
      </c>
      <c r="J5" s="96">
        <v>500</v>
      </c>
      <c r="K5" s="96">
        <v>500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666.52</v>
      </c>
      <c r="J6" s="96">
        <v>728.52</v>
      </c>
      <c r="K6" s="96">
        <v>728.04</v>
      </c>
      <c r="L6" s="96">
        <v>728.04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85</v>
      </c>
      <c r="J9" s="96">
        <v>85</v>
      </c>
      <c r="K9" s="96">
        <v>85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f>1360+2160</f>
        <v>3520</v>
      </c>
      <c r="J12" s="98">
        <f>1920+1680</f>
        <v>3600</v>
      </c>
      <c r="K12" s="98">
        <f>1760+1840</f>
        <v>3600</v>
      </c>
      <c r="L12" s="98">
        <f>1760+1840</f>
        <v>3600</v>
      </c>
      <c r="M12" s="99">
        <v>3600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4701.5200000000004</v>
      </c>
      <c r="J19" s="101">
        <f t="shared" si="0"/>
        <v>4913.5200000000004</v>
      </c>
      <c r="K19" s="101">
        <f t="shared" si="0"/>
        <v>4913.04</v>
      </c>
      <c r="L19" s="101">
        <f t="shared" si="0"/>
        <v>4328.04</v>
      </c>
      <c r="M19" s="101">
        <f t="shared" si="0"/>
        <v>3600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101.52</v>
      </c>
      <c r="J20" s="98">
        <v>313.52</v>
      </c>
      <c r="K20" s="98">
        <v>313.04000000000002</v>
      </c>
      <c r="L20" s="98">
        <v>18.04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4600</v>
      </c>
      <c r="L21" s="101">
        <f t="shared" si="1"/>
        <v>4310</v>
      </c>
      <c r="M21" s="101">
        <f t="shared" si="1"/>
        <v>3600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>
        <f>AVERAGE($B$21:K21)</f>
        <v>4600</v>
      </c>
      <c r="L22" s="111">
        <f>AVERAGE($B$21:L21)</f>
        <v>4573.636363636364</v>
      </c>
      <c r="M22" s="112">
        <f>AVERAGE($B$21:M21)</f>
        <v>4492.5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M20" sqref="M20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4" ht="21.75" thickBot="1">
      <c r="A2" s="177" t="s">
        <v>48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4" s="156" customFormat="1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4" s="155" customFormat="1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211.32</v>
      </c>
      <c r="J10" s="96">
        <v>205.71</v>
      </c>
      <c r="K10" s="96">
        <v>205.71</v>
      </c>
      <c r="L10" s="96">
        <v>204.55</v>
      </c>
      <c r="M10" s="97">
        <v>205.71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f>370+1060</f>
        <v>1430</v>
      </c>
      <c r="J13" s="98">
        <f>350+180+1100</f>
        <v>1630</v>
      </c>
      <c r="K13" s="98">
        <v>1180</v>
      </c>
      <c r="L13" s="98">
        <v>1372</v>
      </c>
      <c r="M13" s="99">
        <f>1590+80</f>
        <v>1670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6">
        <v>2000</v>
      </c>
      <c r="J14" s="96">
        <v>2000</v>
      </c>
      <c r="K14" s="96">
        <v>2000</v>
      </c>
      <c r="L14" s="96">
        <v>2000</v>
      </c>
      <c r="M14" s="99">
        <v>2000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f>17.98+25.98+293.2+405</f>
        <v>742.16</v>
      </c>
      <c r="J15" s="98">
        <f>392.4+300</f>
        <v>692.4</v>
      </c>
      <c r="K15" s="98">
        <f>345.2+500</f>
        <v>845.2</v>
      </c>
      <c r="L15" s="98">
        <f>497.8+510</f>
        <v>1007.8</v>
      </c>
      <c r="M15" s="99">
        <f>288+510</f>
        <v>798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200</v>
      </c>
      <c r="J18" s="98">
        <v>150</v>
      </c>
      <c r="K18" s="98">
        <v>200</v>
      </c>
      <c r="L18" s="98">
        <v>230</v>
      </c>
      <c r="M18" s="99">
        <v>190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4583.4799999999996</v>
      </c>
      <c r="J19" s="101">
        <f t="shared" si="0"/>
        <v>4678.1099999999997</v>
      </c>
      <c r="K19" s="101">
        <f t="shared" si="0"/>
        <v>4430.91</v>
      </c>
      <c r="L19" s="101">
        <f t="shared" si="0"/>
        <v>4814.3500000000004</v>
      </c>
      <c r="M19" s="101">
        <f t="shared" si="0"/>
        <v>4863.71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49.57</v>
      </c>
      <c r="J20" s="98">
        <v>78.11</v>
      </c>
      <c r="K20" s="98">
        <v>0</v>
      </c>
      <c r="L20" s="98">
        <v>214.35</v>
      </c>
      <c r="M20" s="99">
        <v>263.70999999999998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4533.91</v>
      </c>
      <c r="J21" s="101">
        <f t="shared" si="1"/>
        <v>4600</v>
      </c>
      <c r="K21" s="101">
        <f t="shared" si="1"/>
        <v>4430.91</v>
      </c>
      <c r="L21" s="101">
        <f t="shared" si="1"/>
        <v>4600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>
        <f>AVERAGE($B$21:I21)</f>
        <v>4002.7249999999999</v>
      </c>
      <c r="J22" s="111">
        <f>AVERAGE($B$21:J21)</f>
        <v>4069.0888888888894</v>
      </c>
      <c r="K22" s="111">
        <f>AVERAGE($B$21:K21)</f>
        <v>4105.2710000000006</v>
      </c>
      <c r="L22" s="111">
        <f>AVERAGE($B$21:L21)</f>
        <v>4150.2463636363645</v>
      </c>
      <c r="M22" s="112">
        <f>AVERAGE($B$21:M21)</f>
        <v>4187.7258333333339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49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5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155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4704</v>
      </c>
      <c r="J12" s="98">
        <v>4704</v>
      </c>
      <c r="K12" s="98">
        <v>4704</v>
      </c>
      <c r="L12" s="98">
        <v>4704</v>
      </c>
      <c r="M12" s="99">
        <v>4704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4704</v>
      </c>
      <c r="J19" s="101">
        <f t="shared" si="0"/>
        <v>4704</v>
      </c>
      <c r="K19" s="101">
        <f t="shared" si="0"/>
        <v>4704</v>
      </c>
      <c r="L19" s="101">
        <f t="shared" si="0"/>
        <v>4704</v>
      </c>
      <c r="M19" s="101">
        <f t="shared" si="0"/>
        <v>4704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104</v>
      </c>
      <c r="J20" s="98">
        <f>76.39+104</f>
        <v>180.39</v>
      </c>
      <c r="K20" s="98">
        <v>104</v>
      </c>
      <c r="L20" s="98">
        <f>560.08+104</f>
        <v>664.08</v>
      </c>
      <c r="M20" s="99">
        <v>104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4600</v>
      </c>
      <c r="J21" s="101">
        <f t="shared" si="1"/>
        <v>4523.6099999999997</v>
      </c>
      <c r="K21" s="101">
        <f t="shared" si="1"/>
        <v>4600</v>
      </c>
      <c r="L21" s="101">
        <f t="shared" si="1"/>
        <v>4039.92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>
        <f>AVERAGE($B$21:I21)</f>
        <v>4278.7537499999999</v>
      </c>
      <c r="J22" s="111">
        <f>AVERAGE($B$21:J21)</f>
        <v>4305.96</v>
      </c>
      <c r="K22" s="111">
        <f>AVERAGE($B$21:K21)</f>
        <v>4335.3639999999996</v>
      </c>
      <c r="L22" s="111">
        <f>AVERAGE($B$21:L21)</f>
        <v>4308.5054545454541</v>
      </c>
      <c r="M22" s="112">
        <f>AVERAGE($B$21:M21)</f>
        <v>4332.7966666666662</v>
      </c>
    </row>
    <row r="23" spans="1:13" ht="15" customHeight="1" thickBot="1">
      <c r="A23" s="91" t="s">
        <v>13</v>
      </c>
      <c r="B23" s="118"/>
      <c r="C23" s="146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0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f>2356+2356</f>
        <v>4712</v>
      </c>
      <c r="J12" s="98">
        <f>2280+2280</f>
        <v>4560</v>
      </c>
      <c r="K12" s="98">
        <f>2356+2356</f>
        <v>4712</v>
      </c>
      <c r="L12" s="98">
        <f>2280+2280</f>
        <v>4560</v>
      </c>
      <c r="M12" s="99">
        <v>4712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4712</v>
      </c>
      <c r="J19" s="101">
        <f t="shared" si="0"/>
        <v>4560</v>
      </c>
      <c r="K19" s="101">
        <f t="shared" si="0"/>
        <v>4712</v>
      </c>
      <c r="L19" s="101">
        <f t="shared" si="0"/>
        <v>4560</v>
      </c>
      <c r="M19" s="101">
        <f t="shared" si="0"/>
        <v>4712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112</v>
      </c>
      <c r="J20" s="98">
        <v>0</v>
      </c>
      <c r="K20" s="98">
        <v>112</v>
      </c>
      <c r="L20" s="98">
        <v>0</v>
      </c>
      <c r="M20" s="99">
        <v>112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4600</v>
      </c>
      <c r="J21" s="101">
        <f t="shared" si="1"/>
        <v>4560</v>
      </c>
      <c r="K21" s="101">
        <f t="shared" si="1"/>
        <v>4600</v>
      </c>
      <c r="L21" s="101">
        <f t="shared" si="1"/>
        <v>4560</v>
      </c>
      <c r="M21" s="101">
        <f t="shared" si="1"/>
        <v>4600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>
        <f>AVERAGE($B$21:I21)</f>
        <v>4440.9225000000006</v>
      </c>
      <c r="J22" s="111">
        <f>AVERAGE($B$21:J21)</f>
        <v>4454.1533333333336</v>
      </c>
      <c r="K22" s="111">
        <f>AVERAGE($B$21:K21)</f>
        <v>4468.7380000000003</v>
      </c>
      <c r="L22" s="111">
        <f>AVERAGE($B$21:L21)</f>
        <v>4477.0345454545459</v>
      </c>
      <c r="M22" s="112">
        <f>AVERAGE($B$21:M21)</f>
        <v>4487.2816666666668</v>
      </c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J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7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</row>
    <row r="2" spans="1:13" ht="21.75" thickBot="1">
      <c r="A2" s="177" t="s">
        <v>51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s="175" customFormat="1" ht="11.25">
      <c r="A3" s="188" t="s">
        <v>0</v>
      </c>
      <c r="B3" s="195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 t="s">
        <v>16</v>
      </c>
      <c r="J3" s="186" t="s">
        <v>8</v>
      </c>
      <c r="K3" s="186" t="s">
        <v>9</v>
      </c>
      <c r="L3" s="186" t="s">
        <v>10</v>
      </c>
      <c r="M3" s="187" t="s">
        <v>11</v>
      </c>
    </row>
    <row r="4" spans="1:13" s="58" customFormat="1" ht="11.25">
      <c r="A4" s="189"/>
      <c r="B4" s="196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5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1900</v>
      </c>
      <c r="J5" s="96">
        <v>1900</v>
      </c>
      <c r="K5" s="96">
        <v>1900</v>
      </c>
      <c r="L5" s="96">
        <v>1960</v>
      </c>
      <c r="M5" s="97">
        <v>1960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739.08</v>
      </c>
      <c r="J6" s="96">
        <v>720.13</v>
      </c>
      <c r="K6" s="96">
        <v>720.13</v>
      </c>
      <c r="L6" s="96">
        <v>720.13</v>
      </c>
      <c r="M6" s="97">
        <v>720.13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214.96</v>
      </c>
      <c r="J7" s="96">
        <v>402.88</v>
      </c>
      <c r="K7" s="96">
        <v>398.84</v>
      </c>
      <c r="L7" s="96">
        <v>424.98</v>
      </c>
      <c r="M7" s="97">
        <v>427.85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f>298.71+221.43</f>
        <v>520.14</v>
      </c>
      <c r="J9" s="96">
        <v>298.70999999999998</v>
      </c>
      <c r="K9" s="96">
        <v>298.70999999999998</v>
      </c>
      <c r="L9" s="96">
        <v>298.70999999999998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f>98.98+103.19</f>
        <v>202.17000000000002</v>
      </c>
      <c r="J10" s="96">
        <f>98.98+103.18</f>
        <v>202.16000000000003</v>
      </c>
      <c r="K10" s="96">
        <f>98.98+103.18</f>
        <v>202.16000000000003</v>
      </c>
      <c r="L10" s="96">
        <f>98.98+101.97</f>
        <v>200.95</v>
      </c>
      <c r="M10" s="97">
        <f>159.97+103.18</f>
        <v>263.14999999999998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47.8</v>
      </c>
      <c r="J15" s="98">
        <v>54.9</v>
      </c>
      <c r="K15" s="98">
        <v>43.8</v>
      </c>
      <c r="L15" s="98">
        <v>65.7</v>
      </c>
      <c r="M15" s="99">
        <v>43.8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3624.15</v>
      </c>
      <c r="J19" s="101">
        <f t="shared" si="0"/>
        <v>3578.78</v>
      </c>
      <c r="K19" s="101">
        <f t="shared" si="0"/>
        <v>3563.6400000000003</v>
      </c>
      <c r="L19" s="101">
        <f t="shared" si="0"/>
        <v>3670.47</v>
      </c>
      <c r="M19" s="101">
        <f t="shared" si="0"/>
        <v>3414.9300000000003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18.95</v>
      </c>
      <c r="J20" s="98">
        <v>0</v>
      </c>
      <c r="K20" s="98">
        <v>0</v>
      </c>
      <c r="L20" s="98">
        <v>0</v>
      </c>
      <c r="M20" s="99">
        <v>427.85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3605.2000000000003</v>
      </c>
      <c r="J21" s="101">
        <f t="shared" si="1"/>
        <v>3578.78</v>
      </c>
      <c r="K21" s="101">
        <f t="shared" si="1"/>
        <v>3563.6400000000003</v>
      </c>
      <c r="L21" s="101">
        <f t="shared" si="1"/>
        <v>3670.47</v>
      </c>
      <c r="M21" s="101">
        <f t="shared" si="1"/>
        <v>2987.0800000000004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>
        <f>AVERAGE($B$21:I21)</f>
        <v>3490.1675</v>
      </c>
      <c r="J22" s="111">
        <f>AVERAGE($B$21:J21)</f>
        <v>3500.0133333333333</v>
      </c>
      <c r="K22" s="111">
        <f>AVERAGE($B$21:K21)</f>
        <v>3506.3760000000002</v>
      </c>
      <c r="L22" s="111">
        <f>AVERAGE($B$21:L21)</f>
        <v>3521.2936363636368</v>
      </c>
      <c r="M22" s="112">
        <f>AVERAGE($B$21:M21)</f>
        <v>3476.7758333333336</v>
      </c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44</vt:i4>
      </vt:variant>
      <vt:variant>
        <vt:lpstr>Intervalos nomeados</vt:lpstr>
      </vt:variant>
      <vt:variant>
        <vt:i4>9</vt:i4>
      </vt:variant>
    </vt:vector>
  </HeadingPairs>
  <TitlesOfParts>
    <vt:vector size="53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 AURÉLIO</vt:lpstr>
      <vt:lpstr>MARÍLIA ARRAES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2019-12-20T12:23:54Z</dcterms:modified>
</cp:coreProperties>
</file>