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2\Lançamento Internet e Relatório 2022\07 Julho 2022\"/>
    </mc:Choice>
  </mc:AlternateContent>
  <xr:revisionPtr revIDLastSave="0" documentId="8_{C211602A-F117-4207-BC61-27F3E2D0665A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INE MARIANO" sheetId="56" r:id="rId5"/>
    <sheet name="ALMIR FERNANDO" sheetId="6" r:id="rId6"/>
    <sheet name="ANA LÚCIA" sheetId="12" r:id="rId7"/>
    <sheet name="ANDREZA ROMERO" sheetId="30" r:id="rId8"/>
    <sheet name="CHICO KIKO" sheetId="17" r:id="rId9"/>
    <sheet name="CIDA PEDROSA" sheetId="5" r:id="rId10"/>
    <sheet name="DAIZE MICHELE" sheetId="3" r:id="rId11"/>
    <sheet name="DANI PORTELA" sheetId="7" r:id="rId12"/>
    <sheet name="DAVI MUNIZ" sheetId="16" r:id="rId13"/>
    <sheet name="DILSON BATISTA" sheetId="26" r:id="rId14"/>
    <sheet name="DODUEL VARELA" sheetId="9" r:id="rId15"/>
    <sheet name="EDUARDO MARQUES" sheetId="13" r:id="rId16"/>
    <sheet name="ERIBERTO RAFAEL" sheetId="8" r:id="rId17"/>
    <sheet name="FABIANO FERRAZ" sheetId="10" r:id="rId18"/>
    <sheet name="FELIPE ALECRIM" sheetId="14" r:id="rId19"/>
    <sheet name="FELIPE FRANCISMAR" sheetId="21" r:id="rId20"/>
    <sheet name="FRED FERREIRA" sheetId="33" r:id="rId21"/>
    <sheet name="HÉLIO GUABIRARA" sheetId="20" r:id="rId22"/>
    <sheet name="IVAN MORAES" sheetId="25" r:id="rId23"/>
    <sheet name="JAIRO BRITTO" sheetId="19" r:id="rId24"/>
    <sheet name="JOSELITO FERREIRA" sheetId="37" r:id="rId25"/>
    <sheet name="JÚNIOR BOCÃO" sheetId="22" r:id="rId26"/>
    <sheet name="LIANA CIRNE" sheetId="15" r:id="rId27"/>
    <sheet name="LUIZ EUSTÁQUIO" sheetId="52" r:id="rId28"/>
    <sheet name="MARCO AURÉLIO FILHO" sheetId="49" r:id="rId29"/>
    <sheet name="MARCOS DI BRIA JR" sheetId="55" r:id="rId30"/>
    <sheet name="NATÁLIA DE MENUDO" sheetId="35" r:id="rId31"/>
    <sheet name="OSMAR RICARDO" sheetId="23" r:id="rId32"/>
    <sheet name="PASTOR JR. TÉRCIO" sheetId="50" r:id="rId33"/>
    <sheet name="PAULO MUNIZ" sheetId="27" r:id="rId34"/>
    <sheet name="PROFESSOR MIRINHO" sheetId="40" r:id="rId35"/>
    <sheet name="RENATO ANTUNES" sheetId="31" r:id="rId36"/>
    <sheet name="RINALDO JÚNIOR" sheetId="47" r:id="rId37"/>
    <sheet name="ROMERINHO JATOBÁ " sheetId="24" r:id="rId38"/>
    <sheet name="RONALDO LOPES" sheetId="57" r:id="rId39"/>
    <sheet name="SAMUEL SALAZAR" sheetId="48" r:id="rId40"/>
    <sheet name="TADEU CALHEIROS" sheetId="45" r:id="rId41"/>
    <sheet name="WILTON BRITO" sheetId="51" r:id="rId42"/>
    <sheet name="ZÉ NETO" sheetId="38" r:id="rId43"/>
  </sheets>
  <definedNames>
    <definedName name="_xlnm.Print_Area" localSheetId="5">'ALMIR FERNANDO'!$A$1:$M$23</definedName>
    <definedName name="_xlnm.Print_Area" localSheetId="7">'ANDREZA ROMERO'!$A$2:$M$23</definedName>
    <definedName name="_xlnm.Print_Area" localSheetId="0">CONSOLIDADA!$A$1:$M$23</definedName>
    <definedName name="_xlnm.Print_Area" localSheetId="22">'IVAN MORAES'!$A$1:$M$23</definedName>
    <definedName name="_xlnm.Print_Area" localSheetId="27">'LUIZ EUSTÁQUIO'!$A$1:$M$25</definedName>
    <definedName name="_xlnm.Print_Area" localSheetId="28">'MARCO AURÉLIO FILHO'!$A$1:$M$25</definedName>
    <definedName name="_xlnm.Print_Area" localSheetId="29">'MARCOS DI BRIA JR'!$A$1:$M$25</definedName>
    <definedName name="_xlnm.Print_Area" localSheetId="32">'PASTOR JR. TÉRCIO'!$A$1:$M$25</definedName>
    <definedName name="_xlnm.Print_Area" localSheetId="39">'SAMUEL SALAZAR'!$A$1:$M$25</definedName>
    <definedName name="_xlnm.Print_Area" localSheetId="41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45" l="1"/>
  <c r="H22" i="52"/>
  <c r="H22" i="38"/>
  <c r="H22" i="27"/>
  <c r="H10" i="27"/>
  <c r="H22" i="10"/>
  <c r="H22" i="16"/>
  <c r="H22" i="3"/>
  <c r="H22" i="49"/>
  <c r="H22" i="19"/>
  <c r="H13" i="19"/>
  <c r="H22" i="51"/>
  <c r="H22" i="47"/>
  <c r="H22" i="31"/>
  <c r="H20" i="53"/>
  <c r="H22" i="57"/>
  <c r="H20" i="57"/>
  <c r="H22" i="21"/>
  <c r="H22" i="24"/>
  <c r="H15" i="50"/>
  <c r="H10" i="9"/>
  <c r="H7" i="7" l="1"/>
  <c r="H10" i="25"/>
  <c r="H5" i="25"/>
  <c r="G10" i="27" l="1"/>
  <c r="G19" i="55"/>
  <c r="G21" i="55" s="1"/>
  <c r="F19" i="55"/>
  <c r="G20" i="53"/>
  <c r="G13" i="19"/>
  <c r="I19" i="33"/>
  <c r="I21" i="33" s="1"/>
  <c r="G10" i="9"/>
  <c r="G12" i="26"/>
  <c r="G12" i="22" l="1"/>
  <c r="G10" i="25"/>
  <c r="G5" i="25"/>
  <c r="G5" i="53" s="1"/>
  <c r="G7" i="7"/>
  <c r="G13" i="6"/>
  <c r="I5" i="53"/>
  <c r="H5" i="53"/>
  <c r="H6" i="53" l="1"/>
  <c r="I6" i="53"/>
  <c r="J6" i="53"/>
  <c r="K6" i="53"/>
  <c r="L6" i="53"/>
  <c r="M6" i="53"/>
  <c r="H7" i="53"/>
  <c r="I7" i="53"/>
  <c r="J7" i="53"/>
  <c r="K7" i="53"/>
  <c r="L7" i="53"/>
  <c r="M7" i="53"/>
  <c r="H8" i="53"/>
  <c r="I8" i="53"/>
  <c r="J8" i="53"/>
  <c r="K8" i="53"/>
  <c r="L8" i="53"/>
  <c r="M8" i="53"/>
  <c r="H9" i="53"/>
  <c r="I9" i="53"/>
  <c r="J9" i="53"/>
  <c r="K9" i="53"/>
  <c r="L9" i="53"/>
  <c r="M9" i="53"/>
  <c r="H10" i="53"/>
  <c r="I10" i="53"/>
  <c r="J10" i="53"/>
  <c r="K10" i="53"/>
  <c r="L10" i="53"/>
  <c r="M10" i="53"/>
  <c r="H11" i="53"/>
  <c r="I11" i="53"/>
  <c r="J11" i="53"/>
  <c r="K11" i="53"/>
  <c r="L11" i="53"/>
  <c r="M11" i="53"/>
  <c r="H12" i="53"/>
  <c r="I12" i="53"/>
  <c r="J12" i="53"/>
  <c r="K12" i="53"/>
  <c r="L12" i="53"/>
  <c r="M12" i="53"/>
  <c r="H13" i="53"/>
  <c r="I13" i="53"/>
  <c r="J13" i="53"/>
  <c r="K13" i="53"/>
  <c r="L13" i="53"/>
  <c r="M13" i="53"/>
  <c r="H14" i="53"/>
  <c r="I14" i="53"/>
  <c r="J14" i="53"/>
  <c r="K14" i="53"/>
  <c r="L14" i="53"/>
  <c r="M14" i="53"/>
  <c r="H15" i="53"/>
  <c r="I15" i="53"/>
  <c r="J15" i="53"/>
  <c r="K15" i="53"/>
  <c r="L15" i="53"/>
  <c r="M15" i="53"/>
  <c r="H16" i="53"/>
  <c r="I16" i="53"/>
  <c r="J16" i="53"/>
  <c r="K16" i="53"/>
  <c r="L16" i="53"/>
  <c r="M16" i="53"/>
  <c r="H17" i="53"/>
  <c r="I17" i="53"/>
  <c r="J17" i="53"/>
  <c r="K17" i="53"/>
  <c r="L17" i="53"/>
  <c r="M17" i="53"/>
  <c r="H18" i="53"/>
  <c r="I18" i="53"/>
  <c r="J18" i="53"/>
  <c r="K18" i="53"/>
  <c r="L18" i="53"/>
  <c r="M18" i="53"/>
  <c r="J5" i="53"/>
  <c r="K5" i="53"/>
  <c r="L5" i="53"/>
  <c r="M5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H21" i="57"/>
  <c r="M19" i="57"/>
  <c r="M21" i="57" s="1"/>
  <c r="L19" i="57"/>
  <c r="K19" i="57"/>
  <c r="J19" i="57"/>
  <c r="J21" i="57" s="1"/>
  <c r="I19" i="57"/>
  <c r="I21" i="57" s="1"/>
  <c r="H19" i="57"/>
  <c r="G19" i="57"/>
  <c r="G21" i="57" s="1"/>
  <c r="M19" i="56"/>
  <c r="M21" i="56" s="1"/>
  <c r="L19" i="56"/>
  <c r="L21" i="56" s="1"/>
  <c r="K19" i="56"/>
  <c r="K21" i="56" s="1"/>
  <c r="J19" i="56"/>
  <c r="J21" i="56" s="1"/>
  <c r="I19" i="56"/>
  <c r="I21" i="56" s="1"/>
  <c r="H19" i="56"/>
  <c r="H21" i="56" s="1"/>
  <c r="G19" i="56"/>
  <c r="G21" i="56" s="1"/>
  <c r="F10" i="9"/>
  <c r="F21" i="55"/>
  <c r="L21" i="57" l="1"/>
  <c r="G22" i="57"/>
  <c r="H22" i="56"/>
  <c r="G22" i="56"/>
  <c r="K21" i="57"/>
  <c r="F13" i="19"/>
  <c r="F10" i="25" l="1"/>
  <c r="F10" i="53" s="1"/>
  <c r="F5" i="25"/>
  <c r="F20" i="33"/>
  <c r="F18" i="53"/>
  <c r="F17" i="53"/>
  <c r="F16" i="53"/>
  <c r="F15" i="53"/>
  <c r="F14" i="53"/>
  <c r="F13" i="53"/>
  <c r="F12" i="53"/>
  <c r="F11" i="53"/>
  <c r="F9" i="53"/>
  <c r="F8" i="53"/>
  <c r="F7" i="53"/>
  <c r="F6" i="53"/>
  <c r="F5" i="53"/>
  <c r="F7" i="7"/>
  <c r="E18" i="45"/>
  <c r="E15" i="45"/>
  <c r="E10" i="9"/>
  <c r="E13" i="19"/>
  <c r="E15" i="14"/>
  <c r="E12" i="26"/>
  <c r="E10" i="7" l="1"/>
  <c r="E10" i="25"/>
  <c r="E5" i="25"/>
  <c r="E12" i="22" l="1"/>
  <c r="D7" i="27"/>
  <c r="D13" i="45"/>
  <c r="D7" i="15" l="1"/>
  <c r="D20" i="19" l="1"/>
  <c r="D12" i="19"/>
  <c r="D10" i="9" l="1"/>
  <c r="D7" i="7"/>
  <c r="D7" i="14" l="1"/>
  <c r="D10" i="25"/>
  <c r="D5" i="25"/>
  <c r="D10" i="6" l="1"/>
  <c r="C15" i="45"/>
  <c r="C13" i="45"/>
  <c r="C12" i="47"/>
  <c r="C10" i="25"/>
  <c r="C5" i="25"/>
  <c r="C12" i="26"/>
  <c r="C7" i="7"/>
  <c r="C18" i="6"/>
  <c r="C13" i="6"/>
  <c r="B20" i="27"/>
  <c r="C12" i="53"/>
  <c r="C19" i="55"/>
  <c r="B10" i="3"/>
  <c r="B13" i="38"/>
  <c r="B12" i="47"/>
  <c r="B15" i="4"/>
  <c r="B10" i="14"/>
  <c r="B12" i="19"/>
  <c r="B12" i="53" s="1"/>
  <c r="B5" i="53"/>
  <c r="B21" i="55"/>
  <c r="B19" i="55"/>
  <c r="B7" i="7"/>
  <c r="B10" i="25"/>
  <c r="B18" i="6"/>
  <c r="B22" i="55" l="1"/>
  <c r="C21" i="55"/>
  <c r="M19" i="49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M19" i="29"/>
  <c r="M21" i="29" s="1"/>
  <c r="L19" i="29"/>
  <c r="L21" i="29" s="1"/>
  <c r="C19" i="29"/>
  <c r="G22" i="49" l="1"/>
  <c r="E22" i="49"/>
  <c r="F22" i="49"/>
  <c r="D22" i="49"/>
  <c r="C22" i="49"/>
  <c r="C22" i="29"/>
  <c r="C21" i="29"/>
  <c r="C22" i="55"/>
  <c r="G22" i="55"/>
  <c r="F22" i="55"/>
  <c r="B22" i="49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22" i="29" l="1"/>
  <c r="D19" i="6"/>
  <c r="D21" i="6" s="1"/>
  <c r="C19" i="6"/>
  <c r="C21" i="6" s="1"/>
  <c r="M20" i="53" l="1"/>
  <c r="M19" i="53" l="1"/>
  <c r="M21" i="53" s="1"/>
  <c r="L20" i="53" l="1"/>
  <c r="L19" i="53" l="1"/>
  <c r="L21" i="53" s="1"/>
  <c r="K20" i="53" l="1"/>
  <c r="K19" i="53" l="1"/>
  <c r="K21" i="53" s="1"/>
  <c r="J20" i="53" l="1"/>
  <c r="J19" i="53" l="1"/>
  <c r="J21" i="53" s="1"/>
  <c r="I20" i="53" l="1"/>
  <c r="I19" i="53" l="1"/>
  <c r="I21" i="53" s="1"/>
  <c r="H19" i="53" l="1"/>
  <c r="H21" i="53" s="1"/>
  <c r="G19" i="53" l="1"/>
  <c r="G21" i="53" s="1"/>
  <c r="F20" i="53" l="1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20" i="53"/>
  <c r="C19" i="53" l="1"/>
  <c r="C21" i="53" s="1"/>
  <c r="B14" i="53" l="1"/>
  <c r="B7" i="53" l="1"/>
  <c r="B10" i="53"/>
  <c r="B20" i="53"/>
  <c r="B15" i="53"/>
  <c r="M19" i="30"/>
  <c r="L19" i="30"/>
  <c r="K19" i="30"/>
  <c r="J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L21" i="13" s="1"/>
  <c r="K19" i="13"/>
  <c r="K21" i="13" s="1"/>
  <c r="J19" i="13"/>
  <c r="I19" i="13"/>
  <c r="I21" i="13" s="1"/>
  <c r="H19" i="13"/>
  <c r="H21" i="13" s="1"/>
  <c r="G19" i="13"/>
  <c r="F19" i="13"/>
  <c r="E19" i="13"/>
  <c r="E21" i="13" s="1"/>
  <c r="D19" i="13"/>
  <c r="D21" i="13" s="1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F21" i="24" s="1"/>
  <c r="E19" i="24"/>
  <c r="E21" i="24" s="1"/>
  <c r="D19" i="24"/>
  <c r="C19" i="24"/>
  <c r="C21" i="24" s="1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G21" i="9"/>
  <c r="I21" i="9"/>
  <c r="I21" i="52"/>
  <c r="I21" i="19"/>
  <c r="I21" i="51"/>
  <c r="I21" i="40"/>
  <c r="I21" i="3"/>
  <c r="I21" i="8"/>
  <c r="I21" i="23"/>
  <c r="I21" i="50"/>
  <c r="I21" i="21"/>
  <c r="I21" i="6"/>
  <c r="I21" i="26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48"/>
  <c r="H21" i="45"/>
  <c r="H21" i="12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48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H22" i="15" l="1"/>
  <c r="H22" i="13"/>
  <c r="G22" i="13"/>
  <c r="E22" i="13"/>
  <c r="F22" i="13"/>
  <c r="D22" i="13"/>
  <c r="C22" i="13"/>
  <c r="G22" i="21"/>
  <c r="F22" i="21"/>
  <c r="E22" i="21"/>
  <c r="D22" i="21"/>
  <c r="C22" i="21"/>
  <c r="E22" i="33"/>
  <c r="F22" i="33"/>
  <c r="D22" i="33"/>
  <c r="C22" i="33"/>
  <c r="H22" i="9"/>
  <c r="G22" i="9"/>
  <c r="F22" i="9"/>
  <c r="E22" i="9"/>
  <c r="D22" i="9"/>
  <c r="C22" i="9"/>
  <c r="G22" i="10"/>
  <c r="E22" i="10"/>
  <c r="F22" i="10"/>
  <c r="D22" i="10"/>
  <c r="C22" i="10"/>
  <c r="H22" i="14"/>
  <c r="G22" i="14"/>
  <c r="F22" i="14"/>
  <c r="E22" i="14"/>
  <c r="D22" i="14"/>
  <c r="C22" i="14"/>
  <c r="G22" i="38"/>
  <c r="F22" i="38"/>
  <c r="E22" i="38"/>
  <c r="D22" i="38"/>
  <c r="C22" i="38"/>
  <c r="H22" i="20"/>
  <c r="G22" i="20"/>
  <c r="F22" i="20"/>
  <c r="E22" i="20"/>
  <c r="D22" i="20"/>
  <c r="C22" i="20"/>
  <c r="H22" i="25"/>
  <c r="G22" i="25"/>
  <c r="F22" i="25"/>
  <c r="E22" i="25"/>
  <c r="D22" i="25"/>
  <c r="C22" i="25"/>
  <c r="G22" i="19"/>
  <c r="F22" i="19"/>
  <c r="E22" i="19"/>
  <c r="D22" i="19"/>
  <c r="C22" i="19"/>
  <c r="H22" i="23"/>
  <c r="G22" i="23"/>
  <c r="F22" i="23"/>
  <c r="E22" i="23"/>
  <c r="D22" i="23"/>
  <c r="C22" i="23"/>
  <c r="H22" i="50"/>
  <c r="G22" i="50"/>
  <c r="F22" i="50"/>
  <c r="E22" i="50"/>
  <c r="D22" i="50"/>
  <c r="C22" i="50"/>
  <c r="H22" i="22"/>
  <c r="G22" i="22"/>
  <c r="F22" i="22"/>
  <c r="E22" i="22"/>
  <c r="D22" i="22"/>
  <c r="C22" i="22"/>
  <c r="G22" i="52"/>
  <c r="F22" i="52"/>
  <c r="E22" i="52"/>
  <c r="D22" i="52"/>
  <c r="C22" i="52"/>
  <c r="G22" i="27"/>
  <c r="F22" i="27"/>
  <c r="E22" i="27"/>
  <c r="D22" i="27"/>
  <c r="C22" i="27"/>
  <c r="G22" i="31"/>
  <c r="F22" i="31"/>
  <c r="E22" i="31"/>
  <c r="D22" i="31"/>
  <c r="C22" i="31"/>
  <c r="H22" i="40"/>
  <c r="G22" i="40"/>
  <c r="F22" i="40"/>
  <c r="E22" i="40"/>
  <c r="D22" i="40"/>
  <c r="C22" i="40"/>
  <c r="H22" i="53"/>
  <c r="G22" i="53"/>
  <c r="F22" i="53"/>
  <c r="D22" i="53"/>
  <c r="E22" i="53"/>
  <c r="C22" i="53"/>
  <c r="H22" i="17"/>
  <c r="G22" i="17"/>
  <c r="E22" i="17"/>
  <c r="F22" i="17"/>
  <c r="D22" i="17"/>
  <c r="C22" i="17"/>
  <c r="G22" i="3"/>
  <c r="F22" i="3"/>
  <c r="E22" i="3"/>
  <c r="D22" i="3"/>
  <c r="C22" i="3"/>
  <c r="E22" i="16"/>
  <c r="D22" i="16"/>
  <c r="C22" i="16"/>
  <c r="H22" i="37"/>
  <c r="G22" i="37"/>
  <c r="E22" i="37"/>
  <c r="F22" i="37"/>
  <c r="D22" i="37"/>
  <c r="C22" i="37"/>
  <c r="B22" i="37"/>
  <c r="G22" i="15"/>
  <c r="F22" i="15"/>
  <c r="E22" i="15"/>
  <c r="D22" i="15"/>
  <c r="C22" i="15"/>
  <c r="B22" i="48"/>
  <c r="H22" i="48"/>
  <c r="G22" i="48"/>
  <c r="F22" i="48"/>
  <c r="D22" i="48"/>
  <c r="C22" i="48"/>
  <c r="G22" i="51"/>
  <c r="F22" i="51"/>
  <c r="E22" i="51"/>
  <c r="D22" i="51"/>
  <c r="C22" i="51"/>
  <c r="H22" i="2"/>
  <c r="G22" i="2"/>
  <c r="F22" i="2"/>
  <c r="E22" i="2"/>
  <c r="D22" i="2"/>
  <c r="C22" i="2"/>
  <c r="F22" i="30"/>
  <c r="E22" i="30"/>
  <c r="D22" i="30"/>
  <c r="C22" i="30"/>
  <c r="H22" i="4"/>
  <c r="G22" i="4"/>
  <c r="F22" i="4"/>
  <c r="E22" i="4"/>
  <c r="D22" i="4"/>
  <c r="C22" i="4"/>
  <c r="H22" i="5"/>
  <c r="G22" i="5"/>
  <c r="F22" i="5"/>
  <c r="E22" i="5"/>
  <c r="D22" i="5"/>
  <c r="C22" i="5"/>
  <c r="H22" i="6"/>
  <c r="G22" i="6"/>
  <c r="F22" i="6"/>
  <c r="E22" i="6"/>
  <c r="C22" i="6"/>
  <c r="D22" i="6"/>
  <c r="H22" i="7"/>
  <c r="G22" i="7"/>
  <c r="F22" i="7"/>
  <c r="E22" i="7"/>
  <c r="D22" i="7"/>
  <c r="C22" i="7"/>
  <c r="H22" i="12"/>
  <c r="G22" i="12"/>
  <c r="E22" i="12"/>
  <c r="F22" i="12"/>
  <c r="D22" i="12"/>
  <c r="C22" i="12"/>
  <c r="H22" i="26"/>
  <c r="G22" i="26"/>
  <c r="F22" i="26"/>
  <c r="E22" i="26"/>
  <c r="D22" i="26"/>
  <c r="C22" i="26"/>
  <c r="H22" i="35"/>
  <c r="G22" i="35"/>
  <c r="F22" i="35"/>
  <c r="E22" i="35"/>
  <c r="D22" i="35"/>
  <c r="C22" i="35"/>
  <c r="G22" i="24"/>
  <c r="F22" i="24"/>
  <c r="E22" i="24"/>
  <c r="D22" i="24"/>
  <c r="C22" i="24"/>
  <c r="H22" i="8"/>
  <c r="G22" i="8"/>
  <c r="E22" i="8"/>
  <c r="F22" i="8"/>
  <c r="D22" i="8"/>
  <c r="C22" i="8"/>
  <c r="G22" i="47"/>
  <c r="F22" i="47"/>
  <c r="E22" i="47"/>
  <c r="D22" i="47"/>
  <c r="C22" i="47"/>
  <c r="G22" i="45"/>
  <c r="F22" i="45"/>
  <c r="E22" i="45"/>
  <c r="D22" i="45"/>
  <c r="C22" i="45"/>
  <c r="E22" i="48"/>
  <c r="B22" i="53"/>
  <c r="K21" i="29"/>
  <c r="J21" i="29"/>
  <c r="G21" i="29"/>
  <c r="I21" i="29"/>
  <c r="H21" i="29"/>
  <c r="E21" i="29"/>
  <c r="B22" i="35"/>
  <c r="B22" i="38"/>
  <c r="B22" i="24"/>
  <c r="B22" i="17"/>
  <c r="B22" i="3"/>
  <c r="B22" i="16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E22" i="29" l="1"/>
  <c r="H22" i="29"/>
  <c r="F22" i="29"/>
  <c r="G22" i="29"/>
</calcChain>
</file>

<file path=xl/sharedStrings.xml><?xml version="1.0" encoding="utf-8"?>
<sst xmlns="http://schemas.openxmlformats.org/spreadsheetml/2006/main" count="1478" uniqueCount="84">
  <si>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</si>
  <si>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</si>
  <si>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</si>
  <si>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</si>
  <si>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</si>
  <si>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</si>
  <si>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</si>
  <si>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</si>
  <si>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</si>
  <si>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</si>
  <si>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</si>
  <si>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</si>
  <si>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</si>
  <si>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</si>
  <si>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</si>
  <si>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</si>
  <si>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</si>
  <si>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</si>
  <si>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</si>
  <si>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</si>
  <si>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</si>
  <si>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</si>
  <si>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</si>
  <si>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</si>
  <si>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</si>
  <si>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</si>
  <si>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</si>
  <si>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</si>
  <si>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</si>
  <si>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</si>
  <si>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</si>
  <si>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</si>
  <si>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</si>
  <si>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</si>
  <si>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</si>
  <si>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</si>
  <si>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</si>
  <si>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</si>
  <si>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</si>
  <si>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</si>
  <si>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</si>
  <si>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</si>
  <si>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</si>
  <si>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</si>
  <si>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</si>
  <si>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</si>
  <si>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</si>
  <si>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</si>
  <si>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</si>
  <si>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</si>
  <si>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</si>
  <si>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</si>
  <si>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</si>
  <si>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</si>
  <si>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</si>
  <si>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</si>
  <si>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</si>
  <si>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</si>
  <si>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</si>
  <si>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</si>
  <si>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</si>
  <si>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</si>
  <si>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</si>
  <si>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</si>
  <si>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</si>
  <si>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</si>
  <si>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</si>
  <si>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</si>
  <si>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</si>
  <si>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</si>
  <si>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</si>
  <si>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</si>
  <si>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</si>
  <si>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</si>
  <si>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</si>
  <si>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</si>
  <si>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</si>
  <si>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</si>
  <si>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</si>
  <si>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</si>
  <si>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</si>
  <si>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</si>
  <si>
    <t>VEREADOR Ronaldo Lopes da Silva - DEMONSTRATIVO DA VERBA INDENIZATORIA 2022</t>
  </si>
  <si>
    <t>VEREADOR Aline Mariano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</si>
</sst>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43" fontId="3" fillId="0" borderId="32" xfId="1" applyFont="1" applyFill="1" applyBorder="1" applyAlignment="1">
      <alignment horizontal="right" vertical="center"/>
    </xf>
    <xf numFmtId="0" fontId="3" fillId="0" borderId="36" xfId="0" applyNumberFormat="1" applyFont="1" applyFill="1" applyBorder="1" applyAlignment="1">
      <alignment horizontal="justify" vertical="center" wrapText="1"/>
    </xf>
    <xf numFmtId="43" fontId="3" fillId="0" borderId="37" xfId="1" applyFont="1" applyFill="1" applyBorder="1" applyAlignment="1">
      <alignment horizontal="center" vertical="center"/>
    </xf>
    <xf numFmtId="43" fontId="3" fillId="0" borderId="38" xfId="1" applyFont="1" applyFill="1" applyBorder="1" applyAlignment="1">
      <alignment horizontal="center" vertical="center"/>
    </xf>
    <xf numFmtId="43" fontId="3" fillId="0" borderId="3" xfId="1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1" xfId="1" applyNumberFormat="1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43" fontId="15" fillId="5" borderId="33" xfId="1" applyFont="1" applyFill="1" applyBorder="1" applyAlignment="1">
      <alignment horizontal="center" textRotation="90" shrinkToFit="1"/>
    </xf>
    <xf numFmtId="43" fontId="15" fillId="5" borderId="30" xfId="1" applyFont="1" applyFill="1" applyBorder="1" applyAlignment="1">
      <alignment horizontal="center" textRotation="90" shrinkToFit="1"/>
    </xf>
    <xf numFmtId="43" fontId="15" fillId="5" borderId="34" xfId="1" applyFont="1" applyFill="1" applyBorder="1" applyAlignment="1">
      <alignment horizontal="center" textRotation="90" shrinkToFit="1"/>
    </xf>
    <xf numFmtId="43" fontId="15" fillId="5" borderId="0" xfId="1" applyFont="1" applyFill="1" applyBorder="1" applyAlignment="1">
      <alignment horizontal="center" textRotation="90" shrinkToFit="1"/>
    </xf>
    <xf numFmtId="43" fontId="15" fillId="5" borderId="35" xfId="1" applyFont="1" applyFill="1" applyBorder="1" applyAlignment="1">
      <alignment horizontal="center" textRotation="90" shrinkToFit="1"/>
    </xf>
    <xf numFmtId="43" fontId="15" fillId="5" borderId="31" xfId="1" applyFont="1" applyFill="1" applyBorder="1" applyAlignment="1">
      <alignment horizontal="center" textRotation="90" shrinkToFit="1"/>
    </xf>
    <xf numFmtId="44" fontId="14" fillId="4" borderId="30" xfId="1" applyNumberFormat="1" applyFont="1" applyFill="1" applyBorder="1" applyAlignment="1">
      <alignment horizontal="center" vertical="center" textRotation="90"/>
    </xf>
    <xf numFmtId="44" fontId="14" fillId="4" borderId="0" xfId="1" applyNumberFormat="1" applyFont="1" applyFill="1" applyBorder="1" applyAlignment="1">
      <alignment horizontal="center" vertical="center" textRotation="90"/>
    </xf>
    <xf numFmtId="44" fontId="14" fillId="4" borderId="31" xfId="1" applyNumberFormat="1" applyFont="1" applyFill="1" applyBorder="1" applyAlignment="1">
      <alignment horizontal="center" vertical="center" textRotation="90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6" fillId="5" borderId="8" xfId="1" applyFont="1" applyFill="1" applyBorder="1" applyAlignment="1">
      <alignment horizontal="center" vertical="center" textRotation="90" wrapText="1"/>
    </xf>
    <xf numFmtId="43" fontId="16" fillId="5" borderId="6" xfId="1" applyFont="1" applyFill="1" applyBorder="1" applyAlignment="1">
      <alignment horizontal="center" vertical="center" textRotation="90" wrapText="1"/>
    </xf>
    <xf numFmtId="43" fontId="16" fillId="5" borderId="26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H27" sqref="H27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41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08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37" customFormat="1" ht="11.25" x14ac:dyDescent="0.25">
      <c r="A4" s="109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ht="15" customHeight="1" x14ac:dyDescent="0.2">
      <c r="A5" s="35" t="s">
        <v>19</v>
      </c>
      <c r="B5" s="39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25937.410000000003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26077.410000000003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26302.640000000003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BRITO'!F5+'MARCOS DI BRIA JR'!F5)</f>
        <v>28663.11</v>
      </c>
      <c r="G5" s="104">
        <f>SUM('ADERALDO OLIVEIRA'!G5+'ALCIDES CARDOSO'!G5+'ALCIDES TEIXEIRA NETO'!G5+'CIDA PEDROSA'!G5+'ALMIR FERNANDO'!G5+'DANI PORTELA'!G5+'ANA LÚCIA'!G5+'DILSON BATISTA'!G5+'DODUEL VARELA'!G5+'FABIANO FERRAZ'!G5+'FELIPE ALECRIM'!G5+'CHICO KIKO'!G5+'DAIZE MICHELE'!G5+'JOSELITO FERREIRA'!G5+'EDUARDO MARQUES'!G5+'FELIPE FRANCISMAR'!G5+'LIANA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BRITO'!G5+'ALINE MARIANO'!G5+'RONALDO LOPES'!G5)</f>
        <v>28914.11</v>
      </c>
      <c r="H5" s="104">
        <f>SUM('ADERALDO OLIVEIRA'!H5+'ALCIDES CARDOSO'!H5+'ALCIDES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BRITO'!H5+'ALINE MARIANO'!H5+'RONALDO LOPES'!H5)</f>
        <v>27710.800000000003</v>
      </c>
      <c r="I5" s="104">
        <f>SUM('ADERALDO OLIVEIRA'!I5+'ALCIDES CARDOSO'!I5+'ALCIDES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BRITO'!I5+'ALINE MARIANO'!I5+'RONALDO LOPES'!I5)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BRITO'!J5+'ALINE MARIANO'!J5+'RONALDO LOPES'!J5)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BRITO'!K5+'ALINE MARIANO'!K5+'RONALDO LOPES'!K5)</f>
        <v>0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BRITO'!L5+'ALINE MARIANO'!L5+'RONALDO LOPES'!L5)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BRITO'!M5+'ALINE MARIANO'!M5+'RONALDO LOPES'!M5)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507.97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507.97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534.71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BRITO'!F6+'MARCOS DI BRIA JR'!F6)</f>
        <v>534.71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BRITO'!G6+'ALINE MARIANO'!G6+'RONALDO LOPES'!G6)</f>
        <v>744.71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BRITO'!H6+'ALINE MARIANO'!H6+'RONALDO LOPES'!H6)</f>
        <v>744.71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BRITO'!I6+'ALINE MARIANO'!I6+'RONALDO LOPES'!I6)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BRITO'!J6+'ALINE MARIANO'!J6+'RONALDO LOPES'!J6)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BRITO'!K6+'ALINE MARIANO'!K6+'RONALDO LOPES'!K6)</f>
        <v>0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BRITO'!L6+'ALINE MARIANO'!L6+'RONALDO LOPES'!L6)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BRITO'!M6+'ALINE MARIANO'!M6+'RONALDO LOPES'!M6)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1354.67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4272.54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3258.8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BRITO'!F7+'MARCOS DI BRIA JR'!F7)</f>
        <v>2468.6600000000003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BRITO'!G7+'ALINE MARIANO'!G7+'RONALDO LOPES'!G7)</f>
        <v>2289.1999999999998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BRITO'!H7+'ALINE MARIANO'!H7+'RONALDO LOPES'!H7)</f>
        <v>1527.26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BRITO'!I7+'ALINE MARIANO'!I7+'RONALDO LOPES'!I7)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BRITO'!J7+'ALINE MARIANO'!J7+'RONALDO LOPES'!J7)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BRITO'!K7+'ALINE MARIANO'!K7+'RONALDO LOPES'!K7)</f>
        <v>0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BRITO'!L7+'ALINE MARIANO'!L7+'RONALDO LOPES'!L7)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BRITO'!M7+'ALINE MARIANO'!M7+'RONALDO LOPES'!M7)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15.51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15.45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BRITO'!F8+'MARCOS DI BRIA JR'!F8)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BRITO'!G8+'ALINE MARIANO'!G8+'RONALDO LOPES'!G8)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BRITO'!H8+'ALINE MARIANO'!H8+'RONALDO LOPES'!H8)</f>
        <v>66.959999999999994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BRITO'!I8+'ALINE MARIANO'!I8+'RONALDO LOPES'!I8)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BRITO'!J8+'ALINE MARIANO'!J8+'RONALDO LOPES'!J8)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BRITO'!K8+'ALINE MARIANO'!K8+'RONALDO LOPES'!K8)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BRITO'!L8+'ALINE MARIANO'!L8+'RONALDO LOPES'!L8)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BRITO'!M8+'ALINE MARIANO'!M8+'RONALDO LOPES'!M8)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99.47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99.47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99.47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BRITO'!F9+'MARCOS DI BRIA JR'!F9)</f>
        <v>99.47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BRITO'!G9+'ALINE MARIANO'!G9+'RONALDO LOPES'!G9)</f>
        <v>99.47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BRITO'!H9+'ALINE MARIANO'!H9+'RONALDO LOPES'!H9)</f>
        <v>99.47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BRITO'!I9+'ALINE MARIANO'!I9+'RONALDO LOPES'!I9)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BRITO'!J9+'ALINE MARIANO'!J9+'RONALDO LOPES'!J9)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BRITO'!K9+'ALINE MARIANO'!K9+'RONALDO LOPES'!K9)</f>
        <v>0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BRITO'!L9+'ALINE MARIANO'!L9+'RONALDO LOPES'!L9)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BRITO'!M9+'ALINE MARIANO'!M9+'RONALDO LOPES'!M9)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2829.8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2897.88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3046.4500000000003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BRITO'!F10+'MARCOS DI BRIA JR'!F10)</f>
        <v>2820.2699999999995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BRITO'!G10+'ALINE MARIANO'!G10+'RONALDO LOPES'!G10)</f>
        <v>2948.8199999999997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BRITO'!H10+'ALINE MARIANO'!H10+'RONALDO LOPES'!H10)</f>
        <v>2869.89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BRITO'!I10+'ALINE MARIANO'!I10+'RONALDO LOPES'!I10)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BRITO'!J10+'ALINE MARIANO'!J10+'RONALDO LOPES'!J10)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BRITO'!K10+'ALINE MARIANO'!K10+'RONALDO LOPES'!K10)</f>
        <v>0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BRITO'!L10+'ALINE MARIANO'!L10+'RONALDO LOPES'!L10)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BRITO'!M10+'ALINE MARIANO'!M10+'RONALDO LOPES'!M10)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BRITO'!F11+'MARCOS DI BRIA JR'!F11)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BRITO'!G11+'ALINE MARIANO'!G11+'RONALDO LOPES'!G11)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BRITO'!H11+'ALINE MARIANO'!H11+'RONALDO LOPES'!H11)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BRITO'!I11+'ALINE MARIANO'!I11+'RONALDO LOPES'!I11)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BRITO'!J11+'ALINE MARIANO'!J11+'RONALDO LOPES'!J11)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BRITO'!K11+'ALINE MARIANO'!K11+'RONALDO LOPES'!K11)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BRITO'!L11+'ALINE MARIANO'!L11+'RONALDO LOPES'!L11)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BRITO'!M11+'ALINE MARIANO'!M11+'RONALDO LOPES'!M11)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93768.48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99701.54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97463.9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BRITO'!F12+'MARCOS DI BRIA JR'!F12)</f>
        <v>96353.159999999989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BRITO'!G12+'ALINE MARIANO'!G12+'RONALDO LOPES'!G12)</f>
        <v>96563.9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BRITO'!H12+'ALINE MARIANO'!H12+'RONALDO LOPES'!H12)</f>
        <v>98715.26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BRITO'!I12+'ALINE MARIANO'!I12+'RONALDO LOPES'!I12)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BRITO'!J12+'ALINE MARIANO'!J12+'RONALDO LOPES'!J12)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BRITO'!K12+'ALINE MARIANO'!K12+'RONALDO LOPES'!K12)</f>
        <v>0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BRITO'!L12+'ALINE MARIANO'!L12+'RONALDO LOPES'!L12)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BRITO'!M12+'ALINE MARIANO'!M12+'RONALDO LOPES'!M12)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3004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4310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4900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BRITO'!F13+'MARCOS DI BRIA JR'!F13)</f>
        <v>5900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BRITO'!G13+'ALINE MARIANO'!G13+'RONALDO LOPES'!G13)</f>
        <v>11450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BRITO'!H13+'ALINE MARIANO'!H13+'RONALDO LOPES'!H13)</f>
        <v>5850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BRITO'!I13+'ALINE MARIANO'!I13+'RONALDO LOPES'!I13)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BRITO'!J13+'ALINE MARIANO'!J13+'RONALDO LOPES'!J13)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BRITO'!K13+'ALINE MARIANO'!K13+'RONALDO LOPES'!K13)</f>
        <v>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BRITO'!L13+'ALINE MARIANO'!L13+'RONALDO LOPES'!L13)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BRITO'!M13+'ALINE MARIANO'!M13+'RONALDO LOPES'!M13)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22350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24350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24350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BRITO'!F14+'MARCOS DI BRIA JR'!F14)</f>
        <v>21650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BRITO'!G14+'ALINE MARIANO'!G14+'RONALDO LOPES'!G14)</f>
        <v>19650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BRITO'!H14+'ALINE MARIANO'!H14+'RONALDO LOPES'!H14)</f>
        <v>19650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BRITO'!I14+'ALINE MARIANO'!I14+'RONALDO LOPES'!I14)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BRITO'!J14+'ALINE MARIANO'!J14+'RONALDO LOPES'!J14)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BRITO'!K14+'ALINE MARIANO'!K14+'RONALDO LOPES'!K14)</f>
        <v>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BRITO'!L14+'ALINE MARIANO'!L14+'RONALDO LOPES'!L14)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BRITO'!M14+'ALINE MARIANO'!M14+'RONALDO LOPES'!M14)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2483.8000000000002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2718.72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2502.75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BRITO'!F15+'MARCOS DI BRIA JR'!F15)</f>
        <v>1989.04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BRITO'!G15+'ALINE MARIANO'!G15+'RONALDO LOPES'!G15)</f>
        <v>1987.19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BRITO'!H15+'ALINE MARIANO'!H15+'RONALDO LOPES'!H15)</f>
        <v>1923.66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BRITO'!I15+'ALINE MARIANO'!I15+'RONALDO LOPES'!I15)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BRITO'!J15+'ALINE MARIANO'!J15+'RONALDO LOPES'!J15)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BRITO'!K15+'ALINE MARIANO'!K15+'RONALDO LOPES'!K15)</f>
        <v>0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BRITO'!L15+'ALINE MARIANO'!L15+'RONALDO LOPES'!L15)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BRITO'!M15+'ALINE MARIANO'!M15+'RONALDO LOPES'!M15)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BRITO'!F16+'MARCOS DI BRIA JR'!F16)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BRITO'!G16+'ALINE MARIANO'!G16+'RONALDO LOPES'!G16)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BRITO'!H16+'ALINE MARIANO'!H16+'RONALDO LOPES'!H16)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BRITO'!I16+'ALINE MARIANO'!I16+'RONALDO LOPES'!I16)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BRITO'!J16+'ALINE MARIANO'!J16+'RONALDO LOPES'!J16)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BRITO'!K16+'ALINE MARIANO'!K16+'RONALDO LOPES'!K16)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BRITO'!L16+'ALINE MARIANO'!L16+'RONALDO LOPES'!L16)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BRITO'!M16+'ALINE MARIANO'!M16+'RONALDO LOPES'!M16)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BRITO'!F17+'MARCOS DI BRIA JR'!F17)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BRITO'!G17+'ALINE MARIANO'!G17+'RONALDO LOPES'!G17)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BRITO'!H17+'ALINE MARIANO'!H17+'RONALDO LOPES'!H17)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BRITO'!I17+'ALINE MARIANO'!I17+'RONALDO LOPES'!I17)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BRITO'!J17+'ALINE MARIANO'!J17+'RONALDO LOPES'!J17)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BRITO'!K17+'ALINE MARIANO'!K17+'RONALDO LOPES'!K17)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BRITO'!L17+'ALINE MARIANO'!L17+'RONALDO LOPES'!L17)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BRITO'!M17+'ALINE MARIANO'!M17+'RONALDO LOPES'!M17)</f>
        <v>0</v>
      </c>
    </row>
    <row r="18" spans="1:13" ht="15" customHeight="1" thickBot="1" x14ac:dyDescent="0.25">
      <c r="A18" s="101" t="s">
        <v>32</v>
      </c>
      <c r="B18" s="102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102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4445</v>
      </c>
      <c r="D18" s="102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3360</v>
      </c>
      <c r="E18" s="102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3498.2</v>
      </c>
      <c r="F18" s="102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BRITO'!F18+'MARCOS DI BRIA JR'!F18)</f>
        <v>3033.85</v>
      </c>
      <c r="G18" s="102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BRITO'!G18+'ALINE MARIANO'!G18+'RONALDO LOPES'!G18)</f>
        <v>3705</v>
      </c>
      <c r="H18" s="102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BRITO'!H18+'ALINE MARIANO'!H18+'RONALDO LOPES'!H18)</f>
        <v>2785.3</v>
      </c>
      <c r="I18" s="102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BRITO'!I18+'ALINE MARIANO'!I18+'RONALDO LOPES'!I18)</f>
        <v>0</v>
      </c>
      <c r="J18" s="102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BRITO'!J18+'ALINE MARIANO'!J18+'RONALDO LOPES'!J18)</f>
        <v>0</v>
      </c>
      <c r="K18" s="102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BRITO'!K18+'ALINE MARIANO'!K18+'RONALDO LOPES'!K18)</f>
        <v>0</v>
      </c>
      <c r="L18" s="102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BRITO'!L18+'ALINE MARIANO'!L18+'RONALDO LOPES'!L18)</f>
        <v>0</v>
      </c>
      <c r="M18" s="103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BRITO'!M18+'ALINE MARIANO'!M18+'RONALDO LOPES'!M18)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166570.74999999997</v>
      </c>
      <c r="C19" s="65">
        <f t="shared" ref="C19:E19" si="1">SUM(C5:C18)</f>
        <v>156780.59999999998</v>
      </c>
      <c r="D19" s="65">
        <f t="shared" si="1"/>
        <v>168311.04000000001</v>
      </c>
      <c r="E19" s="65">
        <f t="shared" si="1"/>
        <v>165972.37</v>
      </c>
      <c r="F19" s="65">
        <f t="shared" ref="F19:G19" si="2">SUM(F5:F18)</f>
        <v>163512.27000000002</v>
      </c>
      <c r="G19" s="65">
        <f t="shared" si="2"/>
        <v>168352.4</v>
      </c>
      <c r="H19" s="65">
        <f t="shared" ref="H19:I19" si="3">SUM(H5:H18)</f>
        <v>161943.31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4171.93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1964.9699999999998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6101.3599999999988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3674.25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5151.869999999999</v>
      </c>
      <c r="G20" s="102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BRITO'!G20+'ALINE MARIANO'!G20+'RONALDO LOPES'!G20)</f>
        <v>13325.68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BRITO'!H20+'RONALDO LOPES'!H20)</f>
        <v>6771.0300000000007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162398.81999999998</v>
      </c>
      <c r="C21" s="65">
        <f t="shared" ref="C21:E21" si="6">C19-C20</f>
        <v>154815.62999999998</v>
      </c>
      <c r="D21" s="65">
        <f t="shared" si="6"/>
        <v>162209.68000000002</v>
      </c>
      <c r="E21" s="65">
        <f t="shared" si="6"/>
        <v>162298.12</v>
      </c>
      <c r="F21" s="65">
        <f t="shared" ref="F21:G21" si="7">F19-F20</f>
        <v>158360.40000000002</v>
      </c>
      <c r="G21" s="65">
        <f t="shared" si="7"/>
        <v>155026.72</v>
      </c>
      <c r="H21" s="65">
        <f t="shared" ref="H21:I21" si="8">H19-H20</f>
        <v>155172.28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162398.81999999998</v>
      </c>
      <c r="C22" s="51">
        <f>AVERAGE($B$21:C21)</f>
        <v>158607.22499999998</v>
      </c>
      <c r="D22" s="51">
        <f>AVERAGE($B$21:D21)</f>
        <v>159808.04333333333</v>
      </c>
      <c r="E22" s="51">
        <f>AVERAGE($B$21:E21)</f>
        <v>160430.5625</v>
      </c>
      <c r="F22" s="51">
        <f>AVERAGE($B$21:F21)</f>
        <v>160016.53</v>
      </c>
      <c r="G22" s="51">
        <f>AVERAGE($B$21:G21)</f>
        <v>159184.89499999999</v>
      </c>
      <c r="H22" s="51">
        <f>AVERAGE($B$21:H21)</f>
        <v>158611.66428571427</v>
      </c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9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>
        <v>1860</v>
      </c>
      <c r="C12" s="62">
        <v>1820</v>
      </c>
      <c r="D12" s="62">
        <v>2015</v>
      </c>
      <c r="E12" s="60">
        <v>1950</v>
      </c>
      <c r="F12" s="62">
        <v>2015</v>
      </c>
      <c r="G12" s="60">
        <v>1950</v>
      </c>
      <c r="H12" s="62">
        <v>2077</v>
      </c>
      <c r="I12" s="62"/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>
        <v>2700</v>
      </c>
      <c r="C14" s="39">
        <v>2700</v>
      </c>
      <c r="D14" s="39">
        <v>2700</v>
      </c>
      <c r="E14" s="39">
        <v>2700</v>
      </c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54</v>
      </c>
      <c r="C15" s="62"/>
      <c r="D15" s="62"/>
      <c r="E15" s="60"/>
      <c r="F15" s="60">
        <v>500.72</v>
      </c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4614</v>
      </c>
      <c r="C19" s="65">
        <f t="shared" ref="C19:M19" si="1">SUM(C5:C18)</f>
        <v>4520</v>
      </c>
      <c r="D19" s="65">
        <f t="shared" si="1"/>
        <v>4715</v>
      </c>
      <c r="E19" s="65">
        <f t="shared" si="1"/>
        <v>4650</v>
      </c>
      <c r="F19" s="65">
        <f t="shared" si="1"/>
        <v>2515.7200000000003</v>
      </c>
      <c r="G19" s="65">
        <f t="shared" si="1"/>
        <v>1950</v>
      </c>
      <c r="H19" s="65">
        <f t="shared" si="1"/>
        <v>2077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14</v>
      </c>
      <c r="C20" s="62">
        <v>0</v>
      </c>
      <c r="D20" s="62">
        <v>115</v>
      </c>
      <c r="E20" s="62">
        <v>50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4520</v>
      </c>
      <c r="D21" s="65">
        <f t="shared" si="2"/>
        <v>4600</v>
      </c>
      <c r="E21" s="65">
        <f t="shared" si="2"/>
        <v>4600</v>
      </c>
      <c r="F21" s="65">
        <f t="shared" si="2"/>
        <v>2515.7200000000003</v>
      </c>
      <c r="G21" s="65">
        <f t="shared" si="2"/>
        <v>1950</v>
      </c>
      <c r="H21" s="65">
        <f t="shared" si="2"/>
        <v>2077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4560</v>
      </c>
      <c r="D22" s="51">
        <f>AVERAGE($B$21:D21)</f>
        <v>4573.333333333333</v>
      </c>
      <c r="E22" s="51">
        <f>AVERAGE($B$21:E21)</f>
        <v>4580</v>
      </c>
      <c r="F22" s="51">
        <f>AVERAGE($B$21:F21)</f>
        <v>4167.1440000000002</v>
      </c>
      <c r="G22" s="51">
        <f>AVERAGE($B$21:G21)</f>
        <v>3797.6200000000003</v>
      </c>
      <c r="H22" s="51">
        <f>AVERAGE($B$21:H21)</f>
        <v>3551.8171428571432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88" customFormat="1" ht="21.75" thickBot="1" x14ac:dyDescent="0.3">
      <c r="A2" s="105" t="s">
        <v>75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9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f>150+150</f>
        <v>300</v>
      </c>
      <c r="C10" s="60">
        <v>94.91</v>
      </c>
      <c r="D10" s="60">
        <v>57.94</v>
      </c>
      <c r="E10" s="60">
        <v>150</v>
      </c>
      <c r="F10" s="60">
        <v>150</v>
      </c>
      <c r="G10" s="60">
        <v>153.18</v>
      </c>
      <c r="H10" s="60">
        <v>150</v>
      </c>
      <c r="I10" s="60"/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v>2500</v>
      </c>
      <c r="E14" s="39">
        <v>2500</v>
      </c>
      <c r="F14" s="39">
        <v>2500</v>
      </c>
      <c r="G14" s="39">
        <v>2500</v>
      </c>
      <c r="H14" s="39">
        <v>2500</v>
      </c>
      <c r="I14" s="39"/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481.5</v>
      </c>
      <c r="C15" s="62">
        <v>220</v>
      </c>
      <c r="D15" s="62"/>
      <c r="E15" s="60">
        <v>320</v>
      </c>
      <c r="F15" s="60">
        <v>305</v>
      </c>
      <c r="G15" s="62"/>
      <c r="H15" s="62">
        <v>305</v>
      </c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1250</v>
      </c>
      <c r="C18" s="64">
        <v>1690</v>
      </c>
      <c r="D18" s="64">
        <v>2010</v>
      </c>
      <c r="E18" s="60">
        <v>1630</v>
      </c>
      <c r="F18" s="60">
        <v>1640</v>
      </c>
      <c r="G18" s="62">
        <v>1805</v>
      </c>
      <c r="H18" s="62">
        <v>1590</v>
      </c>
      <c r="I18" s="62"/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4531.5</v>
      </c>
      <c r="C19" s="65">
        <f t="shared" ref="C19:M19" si="1">SUM(C5:C18)</f>
        <v>4504.91</v>
      </c>
      <c r="D19" s="65">
        <f t="shared" si="1"/>
        <v>4567.9400000000005</v>
      </c>
      <c r="E19" s="65">
        <f t="shared" si="1"/>
        <v>4600</v>
      </c>
      <c r="F19" s="65">
        <f t="shared" si="1"/>
        <v>4595</v>
      </c>
      <c r="G19" s="65">
        <f t="shared" si="1"/>
        <v>4458.18</v>
      </c>
      <c r="H19" s="65">
        <f t="shared" si="1"/>
        <v>4545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3.18</v>
      </c>
      <c r="H20" s="62">
        <v>0</v>
      </c>
      <c r="I20" s="62"/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4531.5</v>
      </c>
      <c r="C21" s="65">
        <f t="shared" ref="C21:M21" si="2">C19-C20</f>
        <v>4504.91</v>
      </c>
      <c r="D21" s="65">
        <f t="shared" si="2"/>
        <v>4567.9400000000005</v>
      </c>
      <c r="E21" s="65">
        <f t="shared" si="2"/>
        <v>4600</v>
      </c>
      <c r="F21" s="65">
        <f t="shared" si="2"/>
        <v>4595</v>
      </c>
      <c r="G21" s="65">
        <f t="shared" si="2"/>
        <v>4455</v>
      </c>
      <c r="H21" s="65">
        <f t="shared" si="2"/>
        <v>4545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4531.5</v>
      </c>
      <c r="C22" s="51">
        <f>AVERAGE($B$21:C21)</f>
        <v>4518.2049999999999</v>
      </c>
      <c r="D22" s="51">
        <f>AVERAGE($B$21:D21)</f>
        <v>4534.7833333333338</v>
      </c>
      <c r="E22" s="51">
        <f>AVERAGE($B$21:E21)</f>
        <v>4551.0874999999996</v>
      </c>
      <c r="F22" s="51">
        <f>AVERAGE($B$21:F21)</f>
        <v>4559.87</v>
      </c>
      <c r="G22" s="51">
        <f>AVERAGE($B$21:G21)</f>
        <v>4542.3916666666664</v>
      </c>
      <c r="H22" s="51">
        <f>AVERAGE($B$21:H21)</f>
        <v>4542.7642857142855</v>
      </c>
      <c r="I22" s="51"/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>
        <v>3600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f>235.63+268.9</f>
        <v>504.53</v>
      </c>
      <c r="C7" s="60">
        <f>171.16+99.2</f>
        <v>270.36</v>
      </c>
      <c r="D7" s="60">
        <f>318.95+181.22</f>
        <v>500.16999999999996</v>
      </c>
      <c r="E7" s="60">
        <v>350</v>
      </c>
      <c r="F7" s="60">
        <f>266.35+280.86</f>
        <v>547.21</v>
      </c>
      <c r="G7" s="60">
        <f>269.14+348.96</f>
        <v>618.09999999999991</v>
      </c>
      <c r="H7" s="60">
        <f>232.5+230.36</f>
        <v>462.86</v>
      </c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350</v>
      </c>
      <c r="C10" s="60">
        <v>350</v>
      </c>
      <c r="D10" s="60">
        <v>350</v>
      </c>
      <c r="E10" s="60">
        <f>270.72+176.6</f>
        <v>447.32000000000005</v>
      </c>
      <c r="F10" s="60">
        <v>350</v>
      </c>
      <c r="G10" s="60">
        <v>350</v>
      </c>
      <c r="H10" s="60">
        <v>350</v>
      </c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4454.53</v>
      </c>
      <c r="C19" s="65">
        <f t="shared" ref="C19:M19" si="1">SUM(C5:C18)</f>
        <v>4220.3600000000006</v>
      </c>
      <c r="D19" s="65">
        <f t="shared" si="1"/>
        <v>4450.17</v>
      </c>
      <c r="E19" s="65">
        <f t="shared" si="1"/>
        <v>4397.32</v>
      </c>
      <c r="F19" s="65">
        <f t="shared" si="1"/>
        <v>4497.21</v>
      </c>
      <c r="G19" s="65">
        <f t="shared" si="1"/>
        <v>4568.1000000000004</v>
      </c>
      <c r="H19" s="65">
        <f t="shared" si="1"/>
        <v>4412.8600000000006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4.84</v>
      </c>
      <c r="E20" s="62">
        <v>0</v>
      </c>
      <c r="F20" s="62">
        <v>9.31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4454.53</v>
      </c>
      <c r="C21" s="65">
        <f t="shared" ref="C21:M21" si="2">C19-C20</f>
        <v>4220.3600000000006</v>
      </c>
      <c r="D21" s="65">
        <f t="shared" si="2"/>
        <v>4445.33</v>
      </c>
      <c r="E21" s="65">
        <f t="shared" si="2"/>
        <v>4397.32</v>
      </c>
      <c r="F21" s="65">
        <f>F19-F20</f>
        <v>4487.8999999999996</v>
      </c>
      <c r="G21" s="65">
        <f t="shared" si="2"/>
        <v>4568.1000000000004</v>
      </c>
      <c r="H21" s="65">
        <f t="shared" si="2"/>
        <v>4412.8600000000006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4454.53</v>
      </c>
      <c r="C22" s="51">
        <f>AVERAGE($B$21:C21)</f>
        <v>4337.4449999999997</v>
      </c>
      <c r="D22" s="51">
        <f>AVERAGE($B$21:D21)</f>
        <v>4373.4066666666668</v>
      </c>
      <c r="E22" s="51">
        <f>AVERAGE($B$21:E21)</f>
        <v>4379.3850000000002</v>
      </c>
      <c r="F22" s="51">
        <f>AVERAGE($B$21:F21)</f>
        <v>4401.0880000000006</v>
      </c>
      <c r="G22" s="51">
        <f>AVERAGE($B$21:G21)</f>
        <v>4428.9233333333332</v>
      </c>
      <c r="H22" s="51">
        <f>AVERAGE($B$21:H21)</f>
        <v>4426.6285714285714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37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138" t="s">
        <v>39</v>
      </c>
      <c r="G5" s="138" t="s">
        <v>39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139"/>
      <c r="G6" s="139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139"/>
      <c r="G7" s="139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139"/>
      <c r="G8" s="139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139"/>
      <c r="G9" s="139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139"/>
      <c r="G10" s="139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139"/>
      <c r="G11" s="139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4960</v>
      </c>
      <c r="C12" s="62">
        <v>4480</v>
      </c>
      <c r="D12" s="62">
        <v>4960</v>
      </c>
      <c r="E12" s="60">
        <v>2100</v>
      </c>
      <c r="F12" s="139"/>
      <c r="G12" s="139"/>
      <c r="H12" s="62"/>
      <c r="I12" s="62"/>
      <c r="J12" s="60"/>
      <c r="K12" s="62"/>
      <c r="L12" s="60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139"/>
      <c r="G13" s="139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139"/>
      <c r="G14" s="139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139"/>
      <c r="G15" s="139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139"/>
      <c r="G16" s="139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139"/>
      <c r="G17" s="139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140"/>
      <c r="G18" s="140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ref="D19" si="2">SUM(D5:D18)</f>
        <v>4960</v>
      </c>
      <c r="E19" s="65">
        <f t="shared" si="1"/>
        <v>2100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360</v>
      </c>
      <c r="C20" s="62">
        <v>0</v>
      </c>
      <c r="D20" s="62">
        <v>360</v>
      </c>
      <c r="E20" s="62">
        <v>0</v>
      </c>
      <c r="F20" s="62"/>
      <c r="G20" s="62"/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4480</v>
      </c>
      <c r="D21" s="65">
        <f t="shared" si="3"/>
        <v>4600</v>
      </c>
      <c r="E21" s="65">
        <f t="shared" si="3"/>
        <v>2100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3945</v>
      </c>
      <c r="F22" s="51"/>
      <c r="G22" s="51"/>
      <c r="H22" s="51">
        <f>AVERAGE(B21:E21,H21)</f>
        <v>3156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7">
    <mergeCell ref="F5:F18"/>
    <mergeCell ref="J3:J4"/>
    <mergeCell ref="K3:K4"/>
    <mergeCell ref="L3:L4"/>
    <mergeCell ref="M3:M4"/>
    <mergeCell ref="G5:G18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f>1960+2240</f>
        <v>4200</v>
      </c>
      <c r="D12" s="62">
        <v>4650</v>
      </c>
      <c r="E12" s="60">
        <f>2100+2400</f>
        <v>4500</v>
      </c>
      <c r="F12" s="62">
        <v>4650</v>
      </c>
      <c r="G12" s="60">
        <f>2100+2400</f>
        <v>4500</v>
      </c>
      <c r="H12" s="62">
        <v>4650</v>
      </c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1500</v>
      </c>
      <c r="C5" s="60">
        <v>1500</v>
      </c>
      <c r="D5" s="60">
        <v>1500</v>
      </c>
      <c r="E5" s="60">
        <v>1500</v>
      </c>
      <c r="F5" s="60">
        <v>1500</v>
      </c>
      <c r="G5" s="60">
        <v>1500</v>
      </c>
      <c r="H5" s="60">
        <v>1500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345.8</v>
      </c>
      <c r="C7" s="60">
        <v>281.32</v>
      </c>
      <c r="D7" s="60">
        <v>443.11</v>
      </c>
      <c r="E7" s="60">
        <v>422.54</v>
      </c>
      <c r="F7" s="60">
        <v>424.78</v>
      </c>
      <c r="G7" s="60">
        <v>328.68</v>
      </c>
      <c r="H7" s="60">
        <v>288.41000000000003</v>
      </c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119.99</v>
      </c>
      <c r="D10" s="60">
        <f>119.99+44.99</f>
        <v>164.98</v>
      </c>
      <c r="E10" s="60">
        <f>119.99+49.99</f>
        <v>169.98</v>
      </c>
      <c r="F10" s="60">
        <f>51.11+118.17</f>
        <v>169.28</v>
      </c>
      <c r="G10" s="60">
        <f>122.37+49.99</f>
        <v>172.36</v>
      </c>
      <c r="H10" s="60">
        <f>132.31+51.07</f>
        <v>183.38</v>
      </c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2325</v>
      </c>
      <c r="C12" s="62">
        <v>2100</v>
      </c>
      <c r="D12" s="62">
        <v>2325</v>
      </c>
      <c r="E12" s="60">
        <v>2250</v>
      </c>
      <c r="F12" s="62">
        <v>2325</v>
      </c>
      <c r="G12" s="60">
        <v>2250</v>
      </c>
      <c r="H12" s="62">
        <v>2325</v>
      </c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4170.8</v>
      </c>
      <c r="C19" s="65">
        <f t="shared" ref="C19:M19" si="1">SUM(C5:C18)</f>
        <v>4001.31</v>
      </c>
      <c r="D19" s="65">
        <f t="shared" ref="D19" si="2">SUM(D5:D18)</f>
        <v>4433.09</v>
      </c>
      <c r="E19" s="65">
        <f t="shared" si="1"/>
        <v>4342.5200000000004</v>
      </c>
      <c r="F19" s="65">
        <f t="shared" si="1"/>
        <v>4419.0599999999995</v>
      </c>
      <c r="G19" s="65">
        <f t="shared" si="1"/>
        <v>4251.04</v>
      </c>
      <c r="H19" s="65">
        <f t="shared" si="1"/>
        <v>4296.79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P19" s="99"/>
    </row>
    <row r="20" spans="1:16" ht="15" customHeight="1" thickBot="1" x14ac:dyDescent="0.25">
      <c r="A20" s="46" t="s">
        <v>14</v>
      </c>
      <c r="B20" s="59">
        <v>0</v>
      </c>
      <c r="C20" s="62">
        <v>6.64</v>
      </c>
      <c r="D20" s="62">
        <v>0</v>
      </c>
      <c r="E20" s="62">
        <v>0</v>
      </c>
      <c r="F20" s="62">
        <v>3.7</v>
      </c>
      <c r="G20" s="62">
        <v>2.38</v>
      </c>
      <c r="H20" s="62">
        <v>1.08</v>
      </c>
      <c r="I20" s="62"/>
      <c r="J20" s="62"/>
      <c r="K20" s="62"/>
      <c r="L20" s="62"/>
      <c r="M20" s="62"/>
      <c r="P20" s="99"/>
    </row>
    <row r="21" spans="1:16" ht="15" customHeight="1" thickBot="1" x14ac:dyDescent="0.25">
      <c r="A21" s="44" t="s">
        <v>15</v>
      </c>
      <c r="B21" s="45">
        <f>B19-B20</f>
        <v>4170.8</v>
      </c>
      <c r="C21" s="65">
        <f t="shared" ref="C21:M21" si="3">C19-C20</f>
        <v>3994.67</v>
      </c>
      <c r="D21" s="65">
        <f t="shared" si="3"/>
        <v>4433.09</v>
      </c>
      <c r="E21" s="65">
        <f t="shared" si="3"/>
        <v>4342.5200000000004</v>
      </c>
      <c r="F21" s="65">
        <f t="shared" si="3"/>
        <v>4415.3599999999997</v>
      </c>
      <c r="G21" s="65">
        <f t="shared" si="3"/>
        <v>4248.66</v>
      </c>
      <c r="H21" s="65">
        <f t="shared" si="3"/>
        <v>4295.71</v>
      </c>
      <c r="I21" s="65">
        <f t="shared" si="3"/>
        <v>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4170.8</v>
      </c>
      <c r="C22" s="51">
        <f>AVERAGE($B$21:C21)</f>
        <v>4082.7350000000001</v>
      </c>
      <c r="D22" s="51">
        <f>AVERAGE($B$21:D21)</f>
        <v>4199.5200000000004</v>
      </c>
      <c r="E22" s="51">
        <f>AVERAGE($B$21:E21)</f>
        <v>4235.2700000000004</v>
      </c>
      <c r="F22" s="51">
        <f>AVERAGE($B$21:F21)</f>
        <v>4271.2880000000005</v>
      </c>
      <c r="G22" s="51">
        <f>AVERAGE($B$21:G21)</f>
        <v>4267.5166666666673</v>
      </c>
      <c r="H22" s="51">
        <f>AVERAGE($B$21:H21)</f>
        <v>4271.5442857142862</v>
      </c>
      <c r="I22" s="51"/>
      <c r="J22" s="51"/>
      <c r="K22" s="51"/>
      <c r="L22" s="51"/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zoomScaleNormal="100" workbookViewId="0">
      <selection activeCell="H20" sqref="H20:H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59">
        <v>0</v>
      </c>
      <c r="D20" s="59">
        <v>0</v>
      </c>
      <c r="E20" s="59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0</v>
      </c>
      <c r="G21" s="65">
        <f t="shared" si="2"/>
        <v>0</v>
      </c>
      <c r="H21" s="65">
        <f t="shared" ref="H21" si="4">H19-H20</f>
        <v>0</v>
      </c>
      <c r="I21" s="65">
        <f t="shared" ref="I21" si="5">I19-I20</f>
        <v>0</v>
      </c>
      <c r="J21" s="65">
        <f t="shared" si="2"/>
        <v>0</v>
      </c>
      <c r="K21" s="65">
        <f t="shared" ref="K21:L21" si="6">K19-K20</f>
        <v>0</v>
      </c>
      <c r="L21" s="65">
        <f t="shared" si="6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>
        <f>AVERAGE($B$21:H21)</f>
        <v>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ref="D21:E21" si="4">D19-D20</f>
        <v>4600</v>
      </c>
      <c r="E21" s="65">
        <f t="shared" si="4"/>
        <v>4500</v>
      </c>
      <c r="F21" s="65">
        <f t="shared" si="3"/>
        <v>4600</v>
      </c>
      <c r="G21" s="65">
        <f t="shared" si="3"/>
        <v>4500</v>
      </c>
      <c r="H21" s="65">
        <f>H19-H20</f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9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39">
        <v>4300</v>
      </c>
      <c r="I14" s="39"/>
      <c r="J14" s="39"/>
      <c r="K14" s="39"/>
      <c r="L14" s="39"/>
      <c r="M14" s="63"/>
    </row>
    <row r="15" spans="1:13" s="6" customFormat="1" ht="15" customHeight="1" x14ac:dyDescent="0.2">
      <c r="A15" s="54" t="s">
        <v>29</v>
      </c>
      <c r="B15" s="39"/>
      <c r="C15" s="62">
        <v>258.60000000000002</v>
      </c>
      <c r="D15" s="62"/>
      <c r="E15" s="60"/>
      <c r="F15" s="60"/>
      <c r="G15" s="62">
        <v>136.72</v>
      </c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4300</v>
      </c>
      <c r="C19" s="65">
        <f t="shared" ref="C19:M19" si="1">SUM(C5:C18)</f>
        <v>4558.6000000000004</v>
      </c>
      <c r="D19" s="65">
        <f t="shared" ref="D19" si="2">SUM(D5:D18)</f>
        <v>4300</v>
      </c>
      <c r="E19" s="65">
        <f t="shared" si="1"/>
        <v>4300</v>
      </c>
      <c r="F19" s="65">
        <f t="shared" si="1"/>
        <v>4300</v>
      </c>
      <c r="G19" s="65">
        <f t="shared" si="1"/>
        <v>4436.72</v>
      </c>
      <c r="H19" s="65">
        <f t="shared" si="1"/>
        <v>4300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4300</v>
      </c>
      <c r="C21" s="65">
        <f t="shared" ref="C21:M21" si="3">C19-C20</f>
        <v>4558.6000000000004</v>
      </c>
      <c r="D21" s="65">
        <f t="shared" si="3"/>
        <v>4300</v>
      </c>
      <c r="E21" s="65">
        <f t="shared" si="3"/>
        <v>4300</v>
      </c>
      <c r="F21" s="65">
        <f t="shared" si="3"/>
        <v>4300</v>
      </c>
      <c r="G21" s="65">
        <f t="shared" si="3"/>
        <v>4436.72</v>
      </c>
      <c r="H21" s="65">
        <f t="shared" si="3"/>
        <v>4300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>L19-L20</f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4300</v>
      </c>
      <c r="C22" s="51">
        <f>AVERAGE($B$21:C21)</f>
        <v>4429.3</v>
      </c>
      <c r="D22" s="51">
        <f>AVERAGE($B$21:D21)</f>
        <v>4386.2</v>
      </c>
      <c r="E22" s="51">
        <f>AVERAGE($B$21:E21)</f>
        <v>4364.6499999999996</v>
      </c>
      <c r="F22" s="51">
        <f>AVERAGE($B$21:F21)</f>
        <v>4351.7199999999993</v>
      </c>
      <c r="G22" s="51">
        <f>AVERAGE($B$21:G21)</f>
        <v>4365.8866666666663</v>
      </c>
      <c r="H22" s="51">
        <f>AVERAGE($B$21:H21)</f>
        <v>4356.4742857142855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2046.9</v>
      </c>
      <c r="C5" s="60">
        <v>2112.31</v>
      </c>
      <c r="D5" s="60">
        <v>2252.31</v>
      </c>
      <c r="E5" s="60">
        <v>2477.54</v>
      </c>
      <c r="F5" s="60">
        <v>2252.31</v>
      </c>
      <c r="G5" s="60">
        <v>2252.31</v>
      </c>
      <c r="H5" s="60">
        <v>2000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255.17</v>
      </c>
      <c r="C7" s="60"/>
      <c r="D7" s="60">
        <f>161.93+253.21</f>
        <v>415.14</v>
      </c>
      <c r="E7" s="60">
        <v>232.48</v>
      </c>
      <c r="F7" s="60">
        <v>279.75</v>
      </c>
      <c r="G7" s="60">
        <v>174.82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f>140+149.9</f>
        <v>289.89999999999998</v>
      </c>
      <c r="C10" s="60">
        <v>149.9</v>
      </c>
      <c r="D10" s="60">
        <v>134.9</v>
      </c>
      <c r="E10" s="60">
        <v>134.9</v>
      </c>
      <c r="F10" s="60">
        <v>134.9</v>
      </c>
      <c r="G10" s="60">
        <v>108.77</v>
      </c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1700</v>
      </c>
      <c r="C12" s="39">
        <v>1700</v>
      </c>
      <c r="D12" s="62"/>
      <c r="E12" s="62"/>
      <c r="F12" s="62"/>
      <c r="G12" s="62">
        <v>2300</v>
      </c>
      <c r="H12" s="62">
        <v>2300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>
        <v>2000</v>
      </c>
      <c r="E14" s="62">
        <v>2000</v>
      </c>
      <c r="F14" s="62">
        <v>2000</v>
      </c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>
        <f>41.07+125.46</f>
        <v>166.53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4291.97</v>
      </c>
      <c r="C19" s="65">
        <f t="shared" ref="C19:M19" si="1">SUM(C5:C18)</f>
        <v>3962.21</v>
      </c>
      <c r="D19" s="65">
        <f t="shared" ref="D19" si="2">SUM(D5:D18)</f>
        <v>4802.3500000000004</v>
      </c>
      <c r="E19" s="65">
        <f t="shared" si="1"/>
        <v>5011.45</v>
      </c>
      <c r="F19" s="65">
        <f t="shared" si="1"/>
        <v>4666.96</v>
      </c>
      <c r="G19" s="65">
        <f t="shared" si="1"/>
        <v>4835.8999999999996</v>
      </c>
      <c r="H19" s="65">
        <f t="shared" si="1"/>
        <v>4300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202.35</v>
      </c>
      <c r="E20" s="62">
        <v>411.45</v>
      </c>
      <c r="F20" s="62">
        <v>66.959999999999994</v>
      </c>
      <c r="G20" s="62">
        <v>235.9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4291.97</v>
      </c>
      <c r="C21" s="65">
        <f t="shared" ref="C21:M21" si="3">C19-C20</f>
        <v>3962.21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4300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4291.97</v>
      </c>
      <c r="C22" s="51">
        <f>AVERAGE($B$21:C21)</f>
        <v>4127.09</v>
      </c>
      <c r="D22" s="51">
        <f>AVERAGE($B$21:D21)</f>
        <v>4284.7266666666665</v>
      </c>
      <c r="E22" s="51">
        <f>AVERAGE($B$21:E21)</f>
        <v>4363.5450000000001</v>
      </c>
      <c r="F22" s="51">
        <f>AVERAGE($B$21:F21)</f>
        <v>4410.8360000000002</v>
      </c>
      <c r="G22" s="51">
        <f>AVERAGE($B$21:G21)</f>
        <v>4442.3633333333337</v>
      </c>
      <c r="H22" s="51">
        <f>AVERAGE($B$21:H21)</f>
        <v>4422.0257142857145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17" t="s">
        <v>0</v>
      </c>
      <c r="B3" s="118" t="s">
        <v>1</v>
      </c>
      <c r="C3" s="118" t="s">
        <v>2</v>
      </c>
      <c r="D3" s="118" t="s">
        <v>3</v>
      </c>
      <c r="E3" s="118" t="s">
        <v>4</v>
      </c>
      <c r="F3" s="118" t="s">
        <v>5</v>
      </c>
      <c r="G3" s="118" t="s">
        <v>6</v>
      </c>
      <c r="H3" s="118" t="s">
        <v>7</v>
      </c>
      <c r="I3" s="118" t="s">
        <v>16</v>
      </c>
      <c r="J3" s="118" t="s">
        <v>8</v>
      </c>
      <c r="K3" s="118" t="s">
        <v>9</v>
      </c>
      <c r="L3" s="118" t="s">
        <v>10</v>
      </c>
      <c r="M3" s="119" t="s">
        <v>11</v>
      </c>
    </row>
    <row r="4" spans="1:14" s="37" customFormat="1" ht="11.25" x14ac:dyDescent="0.25">
      <c r="A4" s="109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ht="15" customHeight="1" x14ac:dyDescent="0.2">
      <c r="A5" s="35" t="s">
        <v>19</v>
      </c>
      <c r="B5" s="114" t="s">
        <v>39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115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115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115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115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11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115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115"/>
      <c r="C12" s="62">
        <v>4200</v>
      </c>
      <c r="D12" s="62">
        <v>4650</v>
      </c>
      <c r="E12" s="60">
        <v>4500</v>
      </c>
      <c r="F12" s="60">
        <v>4650</v>
      </c>
      <c r="G12" s="62">
        <v>4500</v>
      </c>
      <c r="H12" s="62">
        <v>4650</v>
      </c>
      <c r="I12" s="62"/>
      <c r="J12" s="60"/>
      <c r="K12" s="62"/>
      <c r="L12" s="62"/>
      <c r="M12" s="63"/>
    </row>
    <row r="13" spans="1:14" s="15" customFormat="1" ht="15" customHeight="1" x14ac:dyDescent="0.2">
      <c r="A13" s="40" t="s">
        <v>27</v>
      </c>
      <c r="B13" s="115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115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115"/>
      <c r="C15" s="62"/>
      <c r="D15" s="62"/>
      <c r="E15" s="60">
        <v>150</v>
      </c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115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115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115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115"/>
      <c r="C19" s="65">
        <f t="shared" ref="C19" si="0">SUM(C5:C18)</f>
        <v>4200</v>
      </c>
      <c r="D19" s="65">
        <f t="shared" ref="D19" si="1">SUM(D5:D18)</f>
        <v>4650</v>
      </c>
      <c r="E19" s="65">
        <f t="shared" ref="E19:M19" si="2">SUM(E5:E18)</f>
        <v>4650</v>
      </c>
      <c r="F19" s="65">
        <f t="shared" si="2"/>
        <v>4650</v>
      </c>
      <c r="G19" s="65">
        <f t="shared" si="2"/>
        <v>4500</v>
      </c>
      <c r="H19" s="65">
        <f t="shared" si="2"/>
        <v>4650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115"/>
      <c r="C20" s="62">
        <v>0</v>
      </c>
      <c r="D20" s="62">
        <v>50</v>
      </c>
      <c r="E20" s="62">
        <v>50</v>
      </c>
      <c r="F20" s="62">
        <v>50</v>
      </c>
      <c r="G20" s="62">
        <v>0</v>
      </c>
      <c r="H20" s="62">
        <v>50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115"/>
      <c r="C21" s="65">
        <f t="shared" ref="C21" si="3">C19-C20</f>
        <v>4200</v>
      </c>
      <c r="D21" s="65">
        <f t="shared" ref="D21:M21" si="4">D19-D20</f>
        <v>4600</v>
      </c>
      <c r="E21" s="65">
        <f t="shared" si="4"/>
        <v>4600</v>
      </c>
      <c r="F21" s="65">
        <f t="shared" si="4"/>
        <v>4600</v>
      </c>
      <c r="G21" s="65">
        <f t="shared" si="4"/>
        <v>4500</v>
      </c>
      <c r="H21" s="65">
        <f t="shared" si="4"/>
        <v>4600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115"/>
      <c r="C22" s="51">
        <f>AVERAGE($B$21:C21)</f>
        <v>4200</v>
      </c>
      <c r="D22" s="51">
        <f>AVERAGE($B$21:D21)</f>
        <v>4400</v>
      </c>
      <c r="E22" s="51">
        <f>AVERAGE($B$21:E21)</f>
        <v>4466.666666666667</v>
      </c>
      <c r="F22" s="51">
        <f>AVERAGE($B$21:F21)</f>
        <v>4500</v>
      </c>
      <c r="G22" s="51">
        <f>AVERAGE($B$21:G21)</f>
        <v>4500</v>
      </c>
      <c r="H22" s="51">
        <f>AVERAGE($B$21:H21)</f>
        <v>4516.666666666667</v>
      </c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11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>
        <v>4340</v>
      </c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4340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4340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>
        <f>AVERAGE($B$21:H21)</f>
        <v>4240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G5" sqref="G5:G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130" t="s">
        <v>39</v>
      </c>
      <c r="H5" s="130" t="s">
        <v>39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131"/>
      <c r="H6" s="131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131"/>
      <c r="H7" s="131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131"/>
      <c r="H8" s="131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131"/>
      <c r="H9" s="131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131"/>
      <c r="H10" s="131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131"/>
      <c r="H11" s="131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4753.2299999999996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131"/>
      <c r="H12" s="131"/>
      <c r="I12" s="60"/>
      <c r="J12" s="60"/>
      <c r="K12" s="60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131"/>
      <c r="H13" s="131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131"/>
      <c r="H14" s="131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131"/>
      <c r="H15" s="131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131"/>
      <c r="H16" s="131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131"/>
      <c r="H17" s="131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131"/>
      <c r="H18" s="131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4753.2299999999996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131"/>
      <c r="H19" s="131"/>
      <c r="I19" s="65">
        <f t="shared" ref="I19" si="3">SUM(I5:I18)</f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f>153.23+560.84</f>
        <v>714.07</v>
      </c>
      <c r="G20" s="131"/>
      <c r="H20" s="131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4">C19-C20</f>
        <v>4293.24</v>
      </c>
      <c r="D21" s="65">
        <f t="shared" si="4"/>
        <v>4600</v>
      </c>
      <c r="E21" s="65">
        <f t="shared" si="4"/>
        <v>4599.8999999999996</v>
      </c>
      <c r="F21" s="65">
        <f t="shared" si="4"/>
        <v>4039.1599999999994</v>
      </c>
      <c r="G21" s="131"/>
      <c r="H21" s="131"/>
      <c r="I21" s="65">
        <f t="shared" ref="I21" si="5">I19-I20</f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4426.46</v>
      </c>
      <c r="G22" s="131"/>
      <c r="H22" s="13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132"/>
      <c r="H23" s="132"/>
      <c r="I23" s="67"/>
      <c r="J23" s="67"/>
      <c r="K23" s="67"/>
      <c r="L23" s="67"/>
      <c r="M23" s="69"/>
    </row>
    <row r="24" spans="1:13" ht="15" x14ac:dyDescent="0.25">
      <c r="A24"/>
    </row>
  </sheetData>
  <mergeCells count="17">
    <mergeCell ref="I3:I4"/>
    <mergeCell ref="J3:J4"/>
    <mergeCell ref="K3:K4"/>
    <mergeCell ref="H5:H23"/>
    <mergeCell ref="G5:G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H22" sqref="H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ht="15" customHeight="1" x14ac:dyDescent="0.2">
      <c r="A5" s="52" t="s">
        <v>19</v>
      </c>
      <c r="B5" s="60">
        <v>1618.2</v>
      </c>
      <c r="C5" s="60">
        <f>1614.3+3.9</f>
        <v>1618.2</v>
      </c>
      <c r="D5" s="60">
        <f>1614.3+3.9</f>
        <v>1618.2</v>
      </c>
      <c r="E5" s="60">
        <f>1614.3+3.9</f>
        <v>1618.2</v>
      </c>
      <c r="F5" s="60">
        <f>1900+3.9</f>
        <v>1903.9</v>
      </c>
      <c r="G5" s="60">
        <f>1900+3.9+251</f>
        <v>2154.9</v>
      </c>
      <c r="H5" s="60">
        <f>1900+3.9</f>
        <v>1903.9</v>
      </c>
      <c r="I5" s="60"/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507.97</v>
      </c>
      <c r="D6" s="36">
        <v>507.97</v>
      </c>
      <c r="E6" s="36">
        <v>534.71</v>
      </c>
      <c r="F6" s="36">
        <v>534.71</v>
      </c>
      <c r="G6" s="60">
        <v>744.71</v>
      </c>
      <c r="H6" s="60">
        <v>744.71</v>
      </c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64.260000000000005</v>
      </c>
      <c r="C7" s="60">
        <v>139.08000000000001</v>
      </c>
      <c r="D7" s="60">
        <v>131.44</v>
      </c>
      <c r="E7" s="60">
        <v>685.89</v>
      </c>
      <c r="F7" s="60">
        <v>553.91</v>
      </c>
      <c r="G7" s="60">
        <v>472.94</v>
      </c>
      <c r="H7" s="60">
        <v>253.02</v>
      </c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99.47</v>
      </c>
      <c r="D9" s="60">
        <v>99.47</v>
      </c>
      <c r="E9" s="60">
        <v>99.47</v>
      </c>
      <c r="F9" s="60">
        <v>99.47</v>
      </c>
      <c r="G9" s="60">
        <v>99.47</v>
      </c>
      <c r="H9" s="60">
        <v>99.47</v>
      </c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427.86+297.21+500+249.99+249.99</f>
        <v>1725.05</v>
      </c>
      <c r="C10" s="60">
        <f>500+249.99+427.85+249.99+299.99</f>
        <v>1727.8200000000002</v>
      </c>
      <c r="D10" s="60">
        <f>500+430.86+249.99*2+299.99</f>
        <v>1730.8300000000002</v>
      </c>
      <c r="E10" s="60">
        <f>249.99*2+299.99+430.86+511.16</f>
        <v>1741.99</v>
      </c>
      <c r="F10" s="60">
        <f>500+430.86+249.99+249.99+306.27</f>
        <v>1737.11</v>
      </c>
      <c r="G10" s="60">
        <f>500+430.86+249.99+249.99+299.99</f>
        <v>1730.83</v>
      </c>
      <c r="H10" s="60">
        <f>500+452.86+249.99+249.99+299.99</f>
        <v>1752.83</v>
      </c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3865.6900000000005</v>
      </c>
      <c r="C19" s="65">
        <f t="shared" ref="C19:M19" si="1">SUM(C5:C18)</f>
        <v>4092.54</v>
      </c>
      <c r="D19" s="65">
        <f t="shared" ref="D19" si="2">SUM(D5:D18)</f>
        <v>4087.91</v>
      </c>
      <c r="E19" s="65">
        <f t="shared" si="1"/>
        <v>4680.2599999999993</v>
      </c>
      <c r="F19" s="65">
        <f t="shared" si="1"/>
        <v>4829.0999999999995</v>
      </c>
      <c r="G19" s="65">
        <f t="shared" si="1"/>
        <v>5202.8500000000004</v>
      </c>
      <c r="H19" s="65">
        <f t="shared" si="1"/>
        <v>4753.93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80.260000000000005</v>
      </c>
      <c r="F20" s="62">
        <v>229.1</v>
      </c>
      <c r="G20" s="62">
        <v>602.85</v>
      </c>
      <c r="H20" s="62">
        <v>153.93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3865.6900000000005</v>
      </c>
      <c r="C21" s="65">
        <f t="shared" ref="C21:M21" si="3">C19-C20</f>
        <v>4092.54</v>
      </c>
      <c r="D21" s="65">
        <f t="shared" si="3"/>
        <v>4087.91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4600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3865.6900000000005</v>
      </c>
      <c r="C22" s="51">
        <f>AVERAGE($B$21:C21)</f>
        <v>3979.1150000000002</v>
      </c>
      <c r="D22" s="51">
        <f>AVERAGE($B$21:D21)</f>
        <v>4015.3799999999997</v>
      </c>
      <c r="E22" s="51">
        <f>AVERAGE($B$21:E21)</f>
        <v>4161.5349999999999</v>
      </c>
      <c r="F22" s="51">
        <f>AVERAGE($B$21:F21)</f>
        <v>4249.2280000000001</v>
      </c>
      <c r="G22" s="51">
        <f>AVERAGE($B$21:G21)</f>
        <v>4307.6899999999996</v>
      </c>
      <c r="H22" s="51">
        <f>AVERAGE($B$21:H21)</f>
        <v>4349.4485714285711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G5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1300</v>
      </c>
      <c r="C5" s="60">
        <v>1300</v>
      </c>
      <c r="D5" s="60">
        <v>1300</v>
      </c>
      <c r="E5" s="60">
        <v>1300</v>
      </c>
      <c r="F5" s="60">
        <v>1300</v>
      </c>
      <c r="G5" s="60">
        <v>1300</v>
      </c>
      <c r="H5" s="60">
        <v>1300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129.05000000000001</v>
      </c>
      <c r="C7" s="60">
        <v>142.78</v>
      </c>
      <c r="D7" s="60">
        <v>163.72</v>
      </c>
      <c r="E7" s="60">
        <v>144.31</v>
      </c>
      <c r="F7" s="60">
        <v>136.80000000000001</v>
      </c>
      <c r="G7" s="60">
        <v>157.77000000000001</v>
      </c>
      <c r="H7" s="60">
        <v>175.75</v>
      </c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65*31</f>
        <v>2015</v>
      </c>
      <c r="C12" s="62">
        <v>1820</v>
      </c>
      <c r="D12" s="62">
        <f>455+1600.08</f>
        <v>2055.08</v>
      </c>
      <c r="E12" s="62">
        <v>2000.1</v>
      </c>
      <c r="F12" s="62">
        <v>2066.6999999999998</v>
      </c>
      <c r="G12" s="62">
        <v>2000.1</v>
      </c>
      <c r="H12" s="62">
        <v>2066.6999999999998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>
        <f>620+80</f>
        <v>700</v>
      </c>
      <c r="F13" s="60">
        <f>1180+170</f>
        <v>1350</v>
      </c>
      <c r="G13" s="62">
        <f>850+300</f>
        <v>1150</v>
      </c>
      <c r="H13" s="62">
        <f>850+300</f>
        <v>1150</v>
      </c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41.98</v>
      </c>
      <c r="C15" s="62"/>
      <c r="D15" s="62">
        <v>114.95</v>
      </c>
      <c r="E15" s="60">
        <v>142</v>
      </c>
      <c r="F15" s="60"/>
      <c r="G15" s="62"/>
      <c r="H15" s="62">
        <v>175</v>
      </c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3486.03</v>
      </c>
      <c r="C19" s="65">
        <f t="shared" ref="C19:M19" si="1">SUM(C5:C18)</f>
        <v>3262.7799999999997</v>
      </c>
      <c r="D19" s="65">
        <f t="shared" ref="D19" si="2">SUM(D5:D18)</f>
        <v>3633.75</v>
      </c>
      <c r="E19" s="65">
        <f t="shared" si="1"/>
        <v>4286.41</v>
      </c>
      <c r="F19" s="65">
        <f t="shared" si="1"/>
        <v>4853.5</v>
      </c>
      <c r="G19" s="65">
        <f t="shared" si="1"/>
        <v>4607.87</v>
      </c>
      <c r="H19" s="65">
        <f t="shared" si="1"/>
        <v>4867.45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41.98</v>
      </c>
      <c r="C20" s="62">
        <v>0</v>
      </c>
      <c r="D20" s="62">
        <f>114.95+2.39</f>
        <v>117.34</v>
      </c>
      <c r="E20" s="62">
        <v>0</v>
      </c>
      <c r="F20" s="62">
        <v>253.5</v>
      </c>
      <c r="G20" s="62">
        <v>193.02</v>
      </c>
      <c r="H20" s="62">
        <v>267.45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3444.05</v>
      </c>
      <c r="C21" s="65">
        <f t="shared" ref="C21:M21" si="3">C19-C20</f>
        <v>3262.7799999999997</v>
      </c>
      <c r="D21" s="65">
        <f t="shared" si="3"/>
        <v>3516.41</v>
      </c>
      <c r="E21" s="65">
        <f t="shared" si="3"/>
        <v>4286.41</v>
      </c>
      <c r="F21" s="65">
        <f t="shared" si="3"/>
        <v>4600</v>
      </c>
      <c r="G21" s="65">
        <f t="shared" si="3"/>
        <v>4414.8499999999995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3444.05</v>
      </c>
      <c r="C22" s="51">
        <f>AVERAGE($B$21:C21)</f>
        <v>3353.415</v>
      </c>
      <c r="D22" s="51">
        <f>AVERAGE($B$21:D21)</f>
        <v>3407.7466666666664</v>
      </c>
      <c r="E22" s="51">
        <f>AVERAGE($B$21:E21)</f>
        <v>3627.4124999999999</v>
      </c>
      <c r="F22" s="51">
        <f>AVERAGE($B$21:F21)</f>
        <v>3821.9300000000003</v>
      </c>
      <c r="G22" s="51">
        <f>AVERAGE($B$21:G21)</f>
        <v>3920.75</v>
      </c>
      <c r="H22" s="51">
        <f>AVERAGE($B$21:H21)</f>
        <v>4017.7857142857142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H12" sqref="H1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3100</v>
      </c>
      <c r="C12" s="62">
        <v>2800</v>
      </c>
      <c r="D12" s="62">
        <v>3100</v>
      </c>
      <c r="E12" s="60">
        <v>3000</v>
      </c>
      <c r="F12" s="62">
        <v>3100</v>
      </c>
      <c r="G12" s="62">
        <v>3000</v>
      </c>
      <c r="H12" s="62">
        <v>3100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4900</v>
      </c>
      <c r="C19" s="65">
        <f t="shared" ref="C19:M19" si="1">SUM(C5:C18)</f>
        <v>4600</v>
      </c>
      <c r="D19" s="65">
        <f t="shared" si="1"/>
        <v>4900</v>
      </c>
      <c r="E19" s="65">
        <f t="shared" si="1"/>
        <v>4800</v>
      </c>
      <c r="F19" s="65">
        <f t="shared" si="1"/>
        <v>4900</v>
      </c>
      <c r="G19" s="65">
        <f t="shared" si="1"/>
        <v>4800</v>
      </c>
      <c r="H19" s="65">
        <f t="shared" si="1"/>
        <v>4900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300</v>
      </c>
      <c r="C20" s="62">
        <v>0</v>
      </c>
      <c r="D20" s="62">
        <v>300</v>
      </c>
      <c r="E20" s="62">
        <v>200</v>
      </c>
      <c r="F20" s="62">
        <v>300</v>
      </c>
      <c r="G20" s="62">
        <v>200</v>
      </c>
      <c r="H20" s="62">
        <v>300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5704</v>
      </c>
      <c r="C12" s="62">
        <v>5152</v>
      </c>
      <c r="D12" s="62">
        <v>5704</v>
      </c>
      <c r="E12" s="60">
        <f>184*30</f>
        <v>5520</v>
      </c>
      <c r="F12" s="62">
        <v>5704</v>
      </c>
      <c r="G12" s="60">
        <f>184*30</f>
        <v>5520</v>
      </c>
      <c r="H12" s="62">
        <v>5704</v>
      </c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5704</v>
      </c>
      <c r="C19" s="65">
        <f t="shared" ref="C19:M19" si="1">SUM(C5:C18)</f>
        <v>5152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5704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1104</v>
      </c>
      <c r="C20" s="62">
        <v>552</v>
      </c>
      <c r="D20" s="62">
        <v>1104</v>
      </c>
      <c r="E20" s="62">
        <v>920</v>
      </c>
      <c r="F20" s="62">
        <v>1104</v>
      </c>
      <c r="G20" s="62">
        <v>920</v>
      </c>
      <c r="H20" s="62">
        <v>1104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H13" sqref="H1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ht="15" customHeight="1" x14ac:dyDescent="0.2">
      <c r="A5" s="52" t="s">
        <v>19</v>
      </c>
      <c r="B5" s="60">
        <v>2500</v>
      </c>
      <c r="C5" s="60">
        <v>2500</v>
      </c>
      <c r="D5" s="60">
        <v>2500</v>
      </c>
      <c r="E5" s="60">
        <v>2500</v>
      </c>
      <c r="F5" s="60">
        <v>2500</v>
      </c>
      <c r="G5" s="60">
        <v>2500</v>
      </c>
      <c r="H5" s="60">
        <v>2800</v>
      </c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227.19</v>
      </c>
      <c r="C7" s="60">
        <v>151.1</v>
      </c>
      <c r="D7" s="60">
        <f>150.63+242.26</f>
        <v>392.89</v>
      </c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125</v>
      </c>
      <c r="C10" s="60">
        <v>115</v>
      </c>
      <c r="D10" s="60">
        <v>127.91</v>
      </c>
      <c r="E10" s="60">
        <v>115</v>
      </c>
      <c r="F10" s="60">
        <v>115</v>
      </c>
      <c r="G10" s="60">
        <v>115</v>
      </c>
      <c r="H10" s="60">
        <v>115</v>
      </c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>
        <v>1296</v>
      </c>
      <c r="C12" s="62">
        <v>1400</v>
      </c>
      <c r="D12" s="62">
        <v>1200</v>
      </c>
      <c r="E12" s="60">
        <v>2000</v>
      </c>
      <c r="F12" s="60">
        <v>2000</v>
      </c>
      <c r="G12" s="60">
        <v>2000</v>
      </c>
      <c r="H12" s="60">
        <v>2000</v>
      </c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>
        <v>209.33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4148.1900000000005</v>
      </c>
      <c r="C19" s="65">
        <f t="shared" ref="C19:M19" si="1">SUM(C5:C18)</f>
        <v>4166.1000000000004</v>
      </c>
      <c r="D19" s="65">
        <f t="shared" si="1"/>
        <v>4430.1299999999992</v>
      </c>
      <c r="E19" s="65">
        <f t="shared" si="1"/>
        <v>4615</v>
      </c>
      <c r="F19" s="65">
        <f t="shared" si="1"/>
        <v>4615</v>
      </c>
      <c r="G19" s="65">
        <f t="shared" si="1"/>
        <v>4615</v>
      </c>
      <c r="H19" s="65">
        <f t="shared" si="1"/>
        <v>4915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</v>
      </c>
      <c r="D20" s="62">
        <v>8.5299999999999994</v>
      </c>
      <c r="E20" s="62">
        <v>15</v>
      </c>
      <c r="F20" s="62">
        <v>15</v>
      </c>
      <c r="G20" s="62">
        <v>15</v>
      </c>
      <c r="H20" s="62">
        <v>315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4148.1900000000005</v>
      </c>
      <c r="C21" s="65">
        <f t="shared" ref="C21:M21" si="2">C19-C20</f>
        <v>4156.1000000000004</v>
      </c>
      <c r="D21" s="65">
        <f t="shared" si="2"/>
        <v>4421.5999999999995</v>
      </c>
      <c r="E21" s="65">
        <f t="shared" ref="E21" si="3">E19-E20</f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4148.1900000000005</v>
      </c>
      <c r="C22" s="51">
        <f>AVERAGE($B$21:C21)</f>
        <v>4152.1450000000004</v>
      </c>
      <c r="D22" s="51">
        <f>AVERAGE($B$21:D21)</f>
        <v>4241.9633333333331</v>
      </c>
      <c r="E22" s="51">
        <f>AVERAGE($B$21:E21)</f>
        <v>4331.4724999999999</v>
      </c>
      <c r="F22" s="51">
        <f>AVERAGE($B$21:F21)</f>
        <v>4385.1779999999999</v>
      </c>
      <c r="G22" s="51">
        <f>AVERAGE($B$21:G21)</f>
        <v>4420.9816666666666</v>
      </c>
      <c r="H22" s="51">
        <f>AVERAGE($B$21:H21)</f>
        <v>4446.5557142857142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H21" sqref="H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39">
        <v>2500</v>
      </c>
      <c r="H12" s="39">
        <v>2500</v>
      </c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997</v>
      </c>
      <c r="C15" s="62">
        <v>746</v>
      </c>
      <c r="D15" s="62"/>
      <c r="E15" s="60">
        <v>175</v>
      </c>
      <c r="F15" s="60">
        <v>115</v>
      </c>
      <c r="G15" s="62">
        <v>116</v>
      </c>
      <c r="H15" s="62">
        <v>209</v>
      </c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3497</v>
      </c>
      <c r="C19" s="65">
        <f t="shared" ref="C19:M19" si="1">SUM(C5:C18)</f>
        <v>3246</v>
      </c>
      <c r="D19" s="65">
        <f t="shared" ref="D19" si="2">SUM(D5:D18)</f>
        <v>2500</v>
      </c>
      <c r="E19" s="65">
        <f t="shared" si="1"/>
        <v>2675</v>
      </c>
      <c r="F19" s="65">
        <f t="shared" si="1"/>
        <v>2615</v>
      </c>
      <c r="G19" s="65">
        <f t="shared" si="1"/>
        <v>2616</v>
      </c>
      <c r="H19" s="65">
        <f t="shared" si="1"/>
        <v>2709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3497</v>
      </c>
      <c r="C21" s="65">
        <f t="shared" ref="C21:M21" si="3">C19-C20</f>
        <v>3246</v>
      </c>
      <c r="D21" s="65">
        <f t="shared" si="3"/>
        <v>2500</v>
      </c>
      <c r="E21" s="65">
        <f t="shared" si="3"/>
        <v>2675</v>
      </c>
      <c r="F21" s="65">
        <f t="shared" si="3"/>
        <v>2615</v>
      </c>
      <c r="G21" s="65">
        <f t="shared" si="3"/>
        <v>2616</v>
      </c>
      <c r="H21" s="65">
        <f t="shared" si="3"/>
        <v>2709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3497</v>
      </c>
      <c r="C22" s="51">
        <f>AVERAGE($B$21:C21)</f>
        <v>3371.5</v>
      </c>
      <c r="D22" s="51">
        <f>AVERAGE($B$21:D21)</f>
        <v>3081</v>
      </c>
      <c r="E22" s="51">
        <f>AVERAGE($B$21:E21)</f>
        <v>2979.5</v>
      </c>
      <c r="F22" s="51">
        <f>AVERAGE($B$21:F21)</f>
        <v>2906.6</v>
      </c>
      <c r="G22" s="51">
        <f>AVERAGE($B$21:G21)</f>
        <v>2858.1666666666665</v>
      </c>
      <c r="H22" s="51">
        <f>AVERAGE($B$21:H21)</f>
        <v>2836.8571428571427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39">
        <v>4800</v>
      </c>
      <c r="I12" s="39"/>
      <c r="J12" s="39"/>
      <c r="K12" s="39"/>
      <c r="L12" s="39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:M19" si="0">SUM(B5:B18)</f>
        <v>4800</v>
      </c>
      <c r="C19" s="65">
        <f t="shared" si="0"/>
        <v>4800</v>
      </c>
      <c r="D19" s="65">
        <f t="shared" si="0"/>
        <v>4800</v>
      </c>
      <c r="E19" s="65">
        <f t="shared" si="0"/>
        <v>4800</v>
      </c>
      <c r="F19" s="65">
        <f t="shared" si="0"/>
        <v>4800</v>
      </c>
      <c r="G19" s="65">
        <f t="shared" si="0"/>
        <v>4800</v>
      </c>
      <c r="H19" s="65">
        <f t="shared" si="0"/>
        <v>4800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59">
        <v>200</v>
      </c>
      <c r="D20" s="59">
        <v>200</v>
      </c>
      <c r="E20" s="59">
        <v>200</v>
      </c>
      <c r="F20" s="62">
        <v>200</v>
      </c>
      <c r="G20" s="62">
        <v>200</v>
      </c>
      <c r="H20" s="62">
        <v>200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1">C19-C20</f>
        <v>4600</v>
      </c>
      <c r="D21" s="65">
        <f t="shared" si="1"/>
        <v>4600</v>
      </c>
      <c r="E21" s="65">
        <f t="shared" si="1"/>
        <v>4600</v>
      </c>
      <c r="F21" s="65">
        <f t="shared" si="1"/>
        <v>4600</v>
      </c>
      <c r="G21" s="65">
        <f t="shared" si="1"/>
        <v>4600</v>
      </c>
      <c r="H21" s="65">
        <f t="shared" si="1"/>
        <v>4600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H22" sqref="H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5" customFormat="1" ht="21.75" thickBot="1" x14ac:dyDescent="0.25">
      <c r="A2" s="105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0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2790</v>
      </c>
      <c r="C12" s="62">
        <v>2520</v>
      </c>
      <c r="D12" s="62">
        <v>2790</v>
      </c>
      <c r="E12" s="60">
        <v>2700</v>
      </c>
      <c r="F12" s="62">
        <v>2790</v>
      </c>
      <c r="G12" s="60">
        <v>2700</v>
      </c>
      <c r="H12" s="62">
        <v>2790</v>
      </c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4590</v>
      </c>
      <c r="C19" s="65">
        <f t="shared" ref="C19:M19" si="1">SUM(C5:C18)</f>
        <v>4320</v>
      </c>
      <c r="D19" s="65">
        <f t="shared" ref="D19" si="2">SUM(D5:D18)</f>
        <v>4590</v>
      </c>
      <c r="E19" s="65">
        <f t="shared" si="1"/>
        <v>4500</v>
      </c>
      <c r="F19" s="65">
        <f t="shared" si="1"/>
        <v>4590</v>
      </c>
      <c r="G19" s="65">
        <f t="shared" si="1"/>
        <v>4500</v>
      </c>
      <c r="H19" s="65">
        <f t="shared" si="1"/>
        <v>4590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4590</v>
      </c>
      <c r="C21" s="65">
        <f t="shared" ref="C21:M21" si="3">C19-C20</f>
        <v>4320</v>
      </c>
      <c r="D21" s="65">
        <f t="shared" si="3"/>
        <v>4590</v>
      </c>
      <c r="E21" s="65">
        <f t="shared" si="3"/>
        <v>4500</v>
      </c>
      <c r="F21" s="65">
        <f t="shared" si="3"/>
        <v>4590</v>
      </c>
      <c r="G21" s="65">
        <f t="shared" si="3"/>
        <v>4500</v>
      </c>
      <c r="H21" s="65">
        <f t="shared" si="3"/>
        <v>4590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4590</v>
      </c>
      <c r="C22" s="51">
        <f>AVERAGE($B$21:C21)</f>
        <v>4455</v>
      </c>
      <c r="D22" s="51">
        <f>AVERAGE($B$21:D21)</f>
        <v>4500</v>
      </c>
      <c r="E22" s="51">
        <f>AVERAGE($B$21:E21)</f>
        <v>4500</v>
      </c>
      <c r="F22" s="51">
        <f>AVERAGE($B$21:F21)</f>
        <v>4518</v>
      </c>
      <c r="G22" s="51">
        <f>AVERAGE($B$21:G21)</f>
        <v>4515</v>
      </c>
      <c r="H22" s="51">
        <f>AVERAGE($B$21:H21)</f>
        <v>4525.7142857142853</v>
      </c>
      <c r="I22" s="51"/>
      <c r="J22" s="51"/>
      <c r="K22" s="51"/>
      <c r="L22" s="51"/>
      <c r="M22" s="98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zoomScaleNormal="100" workbookViewId="0">
      <selection activeCell="J5" sqref="J5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125" t="s">
        <v>40</v>
      </c>
      <c r="E5" s="125"/>
      <c r="F5" s="60"/>
      <c r="G5" s="60"/>
      <c r="H5" s="125" t="s">
        <v>40</v>
      </c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127"/>
      <c r="E6" s="127"/>
      <c r="F6" s="60"/>
      <c r="G6" s="60"/>
      <c r="H6" s="127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127"/>
      <c r="E7" s="127"/>
      <c r="F7" s="60"/>
      <c r="G7" s="60"/>
      <c r="H7" s="127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127"/>
      <c r="E8" s="127"/>
      <c r="F8" s="60"/>
      <c r="G8" s="60"/>
      <c r="H8" s="127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127"/>
      <c r="E9" s="127"/>
      <c r="F9" s="60"/>
      <c r="G9" s="60"/>
      <c r="H9" s="127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127"/>
      <c r="E10" s="127"/>
      <c r="F10" s="60"/>
      <c r="G10" s="60"/>
      <c r="H10" s="127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127"/>
      <c r="E11" s="127"/>
      <c r="F11" s="62"/>
      <c r="G11" s="62"/>
      <c r="H11" s="127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/>
      <c r="D12" s="127"/>
      <c r="E12" s="127"/>
      <c r="F12" s="62"/>
      <c r="G12" s="62"/>
      <c r="H12" s="127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127"/>
      <c r="E13" s="127"/>
      <c r="F13" s="62"/>
      <c r="G13" s="62"/>
      <c r="H13" s="127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127"/>
      <c r="E14" s="127"/>
      <c r="F14" s="62"/>
      <c r="G14" s="62"/>
      <c r="H14" s="127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127"/>
      <c r="E15" s="127"/>
      <c r="F15" s="62"/>
      <c r="G15" s="62"/>
      <c r="H15" s="127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127"/>
      <c r="E16" s="127"/>
      <c r="F16" s="62"/>
      <c r="G16" s="62"/>
      <c r="H16" s="127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127"/>
      <c r="E17" s="127"/>
      <c r="F17" s="62"/>
      <c r="G17" s="62"/>
      <c r="H17" s="127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127"/>
      <c r="E18" s="127"/>
      <c r="F18" s="64"/>
      <c r="G18" s="64"/>
      <c r="H18" s="127"/>
      <c r="I18" s="64"/>
      <c r="J18" s="64"/>
      <c r="K18" s="64"/>
      <c r="L18" s="64"/>
      <c r="M18" s="100"/>
    </row>
    <row r="19" spans="1:13" s="37" customFormat="1" ht="15" customHeight="1" thickBot="1" x14ac:dyDescent="0.3">
      <c r="A19" s="44" t="s">
        <v>33</v>
      </c>
      <c r="B19" s="45">
        <f t="shared" ref="B19:C19" si="0">SUM(B5:B18)</f>
        <v>4650</v>
      </c>
      <c r="C19" s="65">
        <f t="shared" si="0"/>
        <v>0</v>
      </c>
      <c r="D19" s="127"/>
      <c r="E19" s="127"/>
      <c r="F19" s="65">
        <f t="shared" ref="F19:G19" si="1">SUM(F5:F18)</f>
        <v>0</v>
      </c>
      <c r="G19" s="65">
        <f t="shared" si="1"/>
        <v>0</v>
      </c>
      <c r="H19" s="127"/>
      <c r="I19" s="65"/>
      <c r="J19" s="65"/>
      <c r="K19" s="65"/>
      <c r="L19" s="65"/>
      <c r="M19" s="65"/>
    </row>
    <row r="20" spans="1:13" s="37" customFormat="1" ht="15" customHeight="1" thickBot="1" x14ac:dyDescent="0.3">
      <c r="A20" s="46" t="s">
        <v>14</v>
      </c>
      <c r="B20" s="59">
        <v>50</v>
      </c>
      <c r="C20" s="62">
        <v>0</v>
      </c>
      <c r="D20" s="127"/>
      <c r="E20" s="127"/>
      <c r="F20" s="62">
        <v>0</v>
      </c>
      <c r="G20" s="62">
        <v>0</v>
      </c>
      <c r="H20" s="127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" si="2">C19-C20</f>
        <v>0</v>
      </c>
      <c r="D21" s="127"/>
      <c r="E21" s="127"/>
      <c r="F21" s="65">
        <f t="shared" ref="F21:G21" si="3">F19-F20</f>
        <v>0</v>
      </c>
      <c r="G21" s="65">
        <f t="shared" si="3"/>
        <v>0</v>
      </c>
      <c r="H21" s="127"/>
      <c r="I21" s="65"/>
      <c r="J21" s="65"/>
      <c r="K21" s="65"/>
      <c r="L21" s="65"/>
      <c r="M21" s="65"/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AVERAGE(B21:C21)</f>
        <v>2300</v>
      </c>
      <c r="D22" s="127"/>
      <c r="E22" s="127"/>
      <c r="F22" s="51">
        <f>AVERAGE($B$21,$C$21,$F$21)</f>
        <v>1533.3333333333333</v>
      </c>
      <c r="G22" s="51">
        <f>AVERAGE($B$21,$C$21,$F$21,G21)</f>
        <v>1150</v>
      </c>
      <c r="H22" s="127"/>
      <c r="I22" s="51"/>
      <c r="J22" s="51"/>
      <c r="K22" s="51"/>
      <c r="L22" s="51"/>
      <c r="M22" s="98"/>
    </row>
    <row r="23" spans="1:13" s="37" customFormat="1" ht="15" customHeight="1" thickBot="1" x14ac:dyDescent="0.3">
      <c r="A23" s="57" t="s">
        <v>13</v>
      </c>
      <c r="B23" s="48"/>
      <c r="C23" s="48"/>
      <c r="D23" s="129"/>
      <c r="E23" s="129"/>
      <c r="F23" s="48"/>
      <c r="G23" s="48"/>
      <c r="H23" s="129"/>
      <c r="I23" s="48"/>
      <c r="J23" s="48"/>
      <c r="K23" s="48"/>
      <c r="L23" s="48"/>
      <c r="M23" s="50"/>
    </row>
    <row r="24" spans="1:13" ht="15" x14ac:dyDescent="0.25">
      <c r="A24"/>
    </row>
  </sheetData>
  <mergeCells count="17">
    <mergeCell ref="K3:K4"/>
    <mergeCell ref="L3:L4"/>
    <mergeCell ref="M3:M4"/>
    <mergeCell ref="H5:H23"/>
    <mergeCell ref="D5:E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39">
        <v>4500</v>
      </c>
      <c r="E12" s="39">
        <v>4500</v>
      </c>
      <c r="F12" s="39">
        <v>4500</v>
      </c>
      <c r="G12" s="39">
        <v>4500</v>
      </c>
      <c r="H12" s="39">
        <v>4500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4500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4500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>
        <f>AVERAGE($B$21:H21)</f>
        <v>4500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39">
        <v>4750</v>
      </c>
      <c r="I14" s="39"/>
      <c r="J14" s="39"/>
      <c r="K14" s="39"/>
      <c r="L14" s="39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4750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59">
        <v>150</v>
      </c>
      <c r="I20" s="59"/>
      <c r="J20" s="59"/>
      <c r="K20" s="59"/>
      <c r="L20" s="59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>
        <v>33.5</v>
      </c>
      <c r="C7" s="60">
        <v>30.99</v>
      </c>
      <c r="D7" s="60">
        <v>61.26</v>
      </c>
      <c r="E7" s="60">
        <v>115.82</v>
      </c>
      <c r="F7" s="60">
        <v>95.9</v>
      </c>
      <c r="G7" s="60">
        <v>51.6</v>
      </c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>
        <v>1900</v>
      </c>
      <c r="F12" s="60">
        <v>1900</v>
      </c>
      <c r="G12" s="60">
        <v>1900</v>
      </c>
      <c r="H12" s="60">
        <v>1900</v>
      </c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>
        <v>7300</v>
      </c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>
        <f>124.01+74.7+209.8</f>
        <v>408.51</v>
      </c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1033.5</v>
      </c>
      <c r="C19" s="65">
        <f t="shared" ref="C19:M19" si="1">SUM(C5:C18)</f>
        <v>1030.99</v>
      </c>
      <c r="D19" s="65">
        <f t="shared" si="1"/>
        <v>1061.26</v>
      </c>
      <c r="E19" s="65">
        <f t="shared" si="1"/>
        <v>3015.8199999999997</v>
      </c>
      <c r="F19" s="65">
        <f t="shared" si="1"/>
        <v>2995.9</v>
      </c>
      <c r="G19" s="65">
        <f t="shared" si="1"/>
        <v>10251.6</v>
      </c>
      <c r="H19" s="65">
        <f t="shared" si="1"/>
        <v>2308.5100000000002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5678.06</v>
      </c>
      <c r="H20" s="62">
        <v>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1033.5</v>
      </c>
      <c r="C21" s="65">
        <f t="shared" ref="C21:M21" si="2">C19-C20</f>
        <v>1030.99</v>
      </c>
      <c r="D21" s="65">
        <f t="shared" si="2"/>
        <v>1061.26</v>
      </c>
      <c r="E21" s="65">
        <f t="shared" si="2"/>
        <v>3015.8199999999997</v>
      </c>
      <c r="F21" s="65">
        <f t="shared" si="2"/>
        <v>2995.9</v>
      </c>
      <c r="G21" s="65">
        <f t="shared" si="2"/>
        <v>4573.54</v>
      </c>
      <c r="H21" s="65">
        <f t="shared" si="2"/>
        <v>2308.5100000000002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1033.5</v>
      </c>
      <c r="C22" s="51">
        <f>AVERAGE($B$21:C21)</f>
        <v>1032.2449999999999</v>
      </c>
      <c r="D22" s="51">
        <f>AVERAGE($B$21:D21)</f>
        <v>1041.9166666666667</v>
      </c>
      <c r="E22" s="51">
        <f>AVERAGE($B$21:E21)</f>
        <v>1535.3924999999999</v>
      </c>
      <c r="F22" s="51">
        <f>AVERAGE($B$21:F21)</f>
        <v>1827.4939999999999</v>
      </c>
      <c r="G22" s="51">
        <f>AVERAGE($B$21:G21)</f>
        <v>2285.1683333333331</v>
      </c>
      <c r="H22" s="51">
        <f>AVERAGE($B$21:H21)</f>
        <v>2288.502857142857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37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2000</v>
      </c>
      <c r="C5" s="60">
        <v>2000</v>
      </c>
      <c r="D5" s="60">
        <v>2000</v>
      </c>
      <c r="E5" s="60">
        <v>2000</v>
      </c>
      <c r="F5" s="60">
        <v>2000</v>
      </c>
      <c r="G5" s="60">
        <v>2000</v>
      </c>
      <c r="H5" s="60">
        <v>2000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312.79000000000002</v>
      </c>
      <c r="C7" s="60"/>
      <c r="D7" s="60">
        <f>1183.89+699.4</f>
        <v>1883.29</v>
      </c>
      <c r="E7" s="60">
        <v>715.55</v>
      </c>
      <c r="F7" s="60"/>
      <c r="G7" s="60">
        <v>329.77</v>
      </c>
      <c r="H7" s="60">
        <v>347.22</v>
      </c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15.25</v>
      </c>
      <c r="C8" s="60"/>
      <c r="D8" s="60">
        <v>15.51</v>
      </c>
      <c r="E8" s="60">
        <v>15.45</v>
      </c>
      <c r="F8" s="60"/>
      <c r="G8" s="60"/>
      <c r="H8" s="60">
        <v>66.959999999999994</v>
      </c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108.2</v>
      </c>
      <c r="D10" s="60">
        <v>122.2</v>
      </c>
      <c r="E10" s="60">
        <v>119.82</v>
      </c>
      <c r="F10" s="60"/>
      <c r="G10" s="60">
        <f>34.88+119.82</f>
        <v>154.69999999999999</v>
      </c>
      <c r="H10" s="60">
        <f>34.88+119.82</f>
        <v>154.69999999999999</v>
      </c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1800</v>
      </c>
      <c r="C12" s="39">
        <v>1800</v>
      </c>
      <c r="D12" s="39">
        <v>1800</v>
      </c>
      <c r="E12" s="39">
        <v>1800</v>
      </c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4128.04</v>
      </c>
      <c r="C19" s="65">
        <f t="shared" ref="C19:M19" si="1">SUM(C5:C18)</f>
        <v>3908.2</v>
      </c>
      <c r="D19" s="65">
        <f t="shared" si="1"/>
        <v>5821</v>
      </c>
      <c r="E19" s="65">
        <f t="shared" si="1"/>
        <v>4650.82</v>
      </c>
      <c r="F19" s="65">
        <f t="shared" si="1"/>
        <v>2000</v>
      </c>
      <c r="G19" s="65">
        <f t="shared" si="1"/>
        <v>2484.4699999999998</v>
      </c>
      <c r="H19" s="65">
        <f t="shared" si="1"/>
        <v>2568.88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f>0.1+2.49</f>
        <v>2.5900000000000003</v>
      </c>
      <c r="C20" s="62">
        <v>0</v>
      </c>
      <c r="D20" s="62">
        <v>1221</v>
      </c>
      <c r="E20" s="62">
        <v>50.82</v>
      </c>
      <c r="F20" s="62">
        <v>0</v>
      </c>
      <c r="G20" s="62">
        <v>0</v>
      </c>
      <c r="H20" s="62">
        <v>38.43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4125.45</v>
      </c>
      <c r="C21" s="65">
        <f t="shared" ref="C21:M21" si="2">C19-C20</f>
        <v>3908.2</v>
      </c>
      <c r="D21" s="65">
        <f t="shared" si="2"/>
        <v>4600</v>
      </c>
      <c r="E21" s="65">
        <f t="shared" si="2"/>
        <v>4600</v>
      </c>
      <c r="F21" s="65">
        <f t="shared" si="2"/>
        <v>2000</v>
      </c>
      <c r="G21" s="65">
        <f t="shared" si="2"/>
        <v>2484.4699999999998</v>
      </c>
      <c r="H21" s="65">
        <f t="shared" si="2"/>
        <v>2530.4500000000003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4125.45</v>
      </c>
      <c r="C22" s="51">
        <f>AVERAGE($B$21:C21)</f>
        <v>4016.8249999999998</v>
      </c>
      <c r="D22" s="51">
        <f>AVERAGE($B$21:D21)</f>
        <v>4211.2166666666662</v>
      </c>
      <c r="E22" s="51">
        <f>AVERAGE($B$21:E21)</f>
        <v>4308.4125000000004</v>
      </c>
      <c r="F22" s="51">
        <f>AVERAGE($B$21:F21)</f>
        <v>3846.7300000000005</v>
      </c>
      <c r="G22" s="51">
        <f>AVERAGE($B$21:G21)</f>
        <v>3619.686666666667</v>
      </c>
      <c r="H22" s="51">
        <f>AVERAGE($B$21:H21)</f>
        <v>3464.0814285714291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3">
      <c r="A2" s="105" t="s">
        <v>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5" customFormat="1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95" customFormat="1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x14ac:dyDescent="0.25">
      <c r="A5" s="26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4984</v>
      </c>
      <c r="C12" s="39">
        <v>4984</v>
      </c>
      <c r="D12" s="39">
        <v>4984</v>
      </c>
      <c r="E12" s="39">
        <v>4984</v>
      </c>
      <c r="F12" s="39">
        <v>4984</v>
      </c>
      <c r="G12" s="39">
        <v>4984</v>
      </c>
      <c r="H12" s="39">
        <v>4984</v>
      </c>
      <c r="I12" s="62"/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4984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4984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384</v>
      </c>
      <c r="C20" s="59">
        <v>384</v>
      </c>
      <c r="D20" s="59">
        <v>384</v>
      </c>
      <c r="E20" s="59">
        <v>384</v>
      </c>
      <c r="F20" s="62">
        <v>384</v>
      </c>
      <c r="G20" s="62">
        <v>384</v>
      </c>
      <c r="H20" s="62">
        <v>384</v>
      </c>
      <c r="I20" s="62"/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3900</v>
      </c>
      <c r="C12" s="39">
        <v>3900</v>
      </c>
      <c r="D12" s="39">
        <v>3900</v>
      </c>
      <c r="E12" s="39">
        <v>3900</v>
      </c>
      <c r="F12" s="62">
        <v>4600</v>
      </c>
      <c r="G12" s="62">
        <v>4600</v>
      </c>
      <c r="H12" s="62">
        <v>4600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3900</v>
      </c>
      <c r="C19" s="65">
        <f t="shared" ref="C19:M19" si="1">SUM(C5:C18)</f>
        <v>3900</v>
      </c>
      <c r="D19" s="65">
        <f t="shared" si="1"/>
        <v>3900</v>
      </c>
      <c r="E19" s="65">
        <f t="shared" si="1"/>
        <v>3900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3900</v>
      </c>
      <c r="C21" s="65">
        <f t="shared" ref="C21:M21" si="2">C19-C20</f>
        <v>3900</v>
      </c>
      <c r="D21" s="65">
        <f t="shared" ref="D21:E21" si="3">D19-D20</f>
        <v>3900</v>
      </c>
      <c r="E21" s="65">
        <f t="shared" si="3"/>
        <v>3900</v>
      </c>
      <c r="F21" s="65">
        <f t="shared" si="2"/>
        <v>4600</v>
      </c>
      <c r="G21" s="65">
        <f t="shared" ref="G21" si="4">G19-G20</f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3900</v>
      </c>
      <c r="C22" s="51">
        <f>AVERAGE($B$21:C21)</f>
        <v>3900</v>
      </c>
      <c r="D22" s="51">
        <f>AVERAGE($B$21:D21)</f>
        <v>3900</v>
      </c>
      <c r="E22" s="51">
        <f>AVERAGE($B$21:E21)</f>
        <v>3900</v>
      </c>
      <c r="F22" s="51">
        <f>AVERAGE($B$21:F21)</f>
        <v>4040</v>
      </c>
      <c r="G22" s="51">
        <f>AVERAGE($B$21:G21)</f>
        <v>4133.333333333333</v>
      </c>
      <c r="H22" s="51">
        <f>AVERAGE($B$21:H21)</f>
        <v>4200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3">
      <c r="A2" s="105" t="s">
        <v>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5" customFormat="1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95" customFormat="1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2376.46+2376.77</f>
        <v>4753.2299999999996</v>
      </c>
      <c r="C12" s="62">
        <f>2146.48+2146.76</f>
        <v>4293.24</v>
      </c>
      <c r="D12" s="62">
        <v>4753.2299999999996</v>
      </c>
      <c r="E12" s="60">
        <v>4599.8999999999996</v>
      </c>
      <c r="F12" s="62">
        <v>4753.2299999999996</v>
      </c>
      <c r="G12" s="60">
        <v>4599.8999999999996</v>
      </c>
      <c r="H12" s="62">
        <v>4753.2299999999996</v>
      </c>
      <c r="I12" s="62"/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4753.2299999999996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/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4538.6279999999997</v>
      </c>
      <c r="G22" s="51">
        <f>AVERAGE($B$21:G21)</f>
        <v>4548.84</v>
      </c>
      <c r="H22" s="51">
        <f>AVERAGE($B$21:H21)</f>
        <v>4556.1485714285718</v>
      </c>
      <c r="I22" s="51"/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4200</v>
      </c>
      <c r="C12" s="62">
        <v>3150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4200</v>
      </c>
      <c r="C19" s="65">
        <f t="shared" ref="C19:M19" si="1">SUM(C5:C18)</f>
        <v>3150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4200</v>
      </c>
      <c r="C21" s="65">
        <f>C19-C20</f>
        <v>3150</v>
      </c>
      <c r="D21" s="65">
        <f t="shared" ref="D21:M21" si="2">D19-D20</f>
        <v>4600</v>
      </c>
      <c r="E21" s="65">
        <f>E19-E20</f>
        <v>4500</v>
      </c>
      <c r="F21" s="65">
        <f>F19-F20</f>
        <v>4600</v>
      </c>
      <c r="G21" s="65">
        <f t="shared" si="2"/>
        <v>4500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4200</v>
      </c>
      <c r="C22" s="51">
        <f>AVERAGE($B$21:C21)</f>
        <v>3675</v>
      </c>
      <c r="D22" s="51">
        <f>AVERAGE($B$21:D21)</f>
        <v>3983.3333333333335</v>
      </c>
      <c r="E22" s="51">
        <f>AVERAGE($B$21:E21)</f>
        <v>4112.5</v>
      </c>
      <c r="F22" s="51">
        <f>AVERAGE($B$21:F21)</f>
        <v>4210</v>
      </c>
      <c r="G22" s="51">
        <f>AVERAGE($B$21:G21)</f>
        <v>4258.333333333333</v>
      </c>
      <c r="H22" s="51">
        <f>AVERAGE($B$21:H21)</f>
        <v>4307.1428571428569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3884-901E-4BC9-A96B-95B8E4F2EABF}">
  <sheetPr>
    <tabColor rgb="FF00B050"/>
    <pageSetUpPr fitToPage="1"/>
  </sheetPr>
  <dimension ref="A1:M24"/>
  <sheetViews>
    <sheetView zoomScaleNormal="100" workbookViewId="0">
      <selection activeCell="H18" sqref="H18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82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124" t="s">
        <v>40</v>
      </c>
      <c r="C5" s="125"/>
      <c r="D5" s="125"/>
      <c r="E5" s="125"/>
      <c r="F5" s="125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126"/>
      <c r="C6" s="127"/>
      <c r="D6" s="127"/>
      <c r="E6" s="127"/>
      <c r="F6" s="127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126"/>
      <c r="C7" s="127"/>
      <c r="D7" s="127"/>
      <c r="E7" s="127"/>
      <c r="F7" s="127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126"/>
      <c r="C8" s="127"/>
      <c r="D8" s="127"/>
      <c r="E8" s="127"/>
      <c r="F8" s="127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126"/>
      <c r="C9" s="127"/>
      <c r="D9" s="127"/>
      <c r="E9" s="127"/>
      <c r="F9" s="127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126"/>
      <c r="C10" s="127"/>
      <c r="D10" s="127"/>
      <c r="E10" s="127"/>
      <c r="F10" s="127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126"/>
      <c r="C11" s="127"/>
      <c r="D11" s="127"/>
      <c r="E11" s="127"/>
      <c r="F11" s="127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126"/>
      <c r="C12" s="127"/>
      <c r="D12" s="127"/>
      <c r="E12" s="127"/>
      <c r="F12" s="127"/>
      <c r="G12" s="39">
        <v>4599.8999999999996</v>
      </c>
      <c r="H12" s="39">
        <v>4753.33</v>
      </c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126"/>
      <c r="C13" s="127"/>
      <c r="D13" s="127"/>
      <c r="E13" s="127"/>
      <c r="F13" s="127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126"/>
      <c r="C14" s="127"/>
      <c r="D14" s="127"/>
      <c r="E14" s="127"/>
      <c r="F14" s="127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126"/>
      <c r="C15" s="127"/>
      <c r="D15" s="127"/>
      <c r="E15" s="127"/>
      <c r="F15" s="127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126"/>
      <c r="C16" s="127"/>
      <c r="D16" s="127"/>
      <c r="E16" s="127"/>
      <c r="F16" s="127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126"/>
      <c r="C17" s="127"/>
      <c r="D17" s="127"/>
      <c r="E17" s="127"/>
      <c r="F17" s="127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126"/>
      <c r="C18" s="127"/>
      <c r="D18" s="127"/>
      <c r="E18" s="127"/>
      <c r="F18" s="127"/>
      <c r="G18" s="62"/>
      <c r="H18" s="62"/>
      <c r="I18" s="62"/>
      <c r="J18" s="62"/>
      <c r="K18" s="62"/>
      <c r="L18" s="62"/>
      <c r="M18" s="63"/>
    </row>
    <row r="19" spans="1:13" ht="15.75" customHeight="1" thickBot="1" x14ac:dyDescent="0.25">
      <c r="A19" s="44" t="s">
        <v>33</v>
      </c>
      <c r="B19" s="126"/>
      <c r="C19" s="127"/>
      <c r="D19" s="127"/>
      <c r="E19" s="127"/>
      <c r="F19" s="127"/>
      <c r="G19" s="65">
        <f t="shared" ref="G19:M19" si="0">SUM(G5:G18)</f>
        <v>4599.8999999999996</v>
      </c>
      <c r="H19" s="65">
        <f t="shared" si="0"/>
        <v>4753.33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ht="15.75" customHeight="1" thickBot="1" x14ac:dyDescent="0.25">
      <c r="A20" s="46" t="s">
        <v>14</v>
      </c>
      <c r="B20" s="126"/>
      <c r="C20" s="127"/>
      <c r="D20" s="127"/>
      <c r="E20" s="127"/>
      <c r="F20" s="127"/>
      <c r="G20" s="62">
        <v>3730.42</v>
      </c>
      <c r="H20" s="62">
        <f>153.33+2201.25</f>
        <v>2354.58</v>
      </c>
      <c r="I20" s="62"/>
      <c r="J20" s="62"/>
      <c r="K20" s="62"/>
      <c r="L20" s="62"/>
      <c r="M20" s="63"/>
    </row>
    <row r="21" spans="1:13" ht="15.75" customHeight="1" thickBot="1" x14ac:dyDescent="0.25">
      <c r="A21" s="44" t="s">
        <v>15</v>
      </c>
      <c r="B21" s="126"/>
      <c r="C21" s="127"/>
      <c r="D21" s="127"/>
      <c r="E21" s="127"/>
      <c r="F21" s="127"/>
      <c r="G21" s="65">
        <f t="shared" ref="G21:M21" si="1">G19-G20</f>
        <v>869.47999999999956</v>
      </c>
      <c r="H21" s="65">
        <f t="shared" si="1"/>
        <v>2398.75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ht="15.75" customHeight="1" thickBot="1" x14ac:dyDescent="0.25">
      <c r="A22" s="46" t="s">
        <v>12</v>
      </c>
      <c r="B22" s="126"/>
      <c r="C22" s="127"/>
      <c r="D22" s="127"/>
      <c r="E22" s="127"/>
      <c r="F22" s="127"/>
      <c r="G22" s="51">
        <f>AVERAGE(G21)</f>
        <v>869.47999999999956</v>
      </c>
      <c r="H22" s="51">
        <f>AVERAGE($G$21:H21)</f>
        <v>1634.1149999999998</v>
      </c>
      <c r="I22" s="51"/>
      <c r="J22" s="51"/>
      <c r="K22" s="51"/>
      <c r="L22" s="51"/>
      <c r="M22" s="71"/>
    </row>
    <row r="23" spans="1:13" ht="15.75" customHeight="1" thickBot="1" x14ac:dyDescent="0.25">
      <c r="A23" s="57" t="s">
        <v>13</v>
      </c>
      <c r="B23" s="128"/>
      <c r="C23" s="129"/>
      <c r="D23" s="129"/>
      <c r="E23" s="129"/>
      <c r="F23" s="129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6"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81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36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4400</v>
      </c>
      <c r="D12" s="39">
        <v>4400</v>
      </c>
      <c r="E12" s="39">
        <v>4400</v>
      </c>
      <c r="F12" s="39">
        <v>4400</v>
      </c>
      <c r="G12" s="39">
        <v>4400</v>
      </c>
      <c r="H12" s="39">
        <v>4400</v>
      </c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39">
        <f>345.43+123.91</f>
        <v>469.34000000000003</v>
      </c>
      <c r="C15" s="62">
        <v>245.9</v>
      </c>
      <c r="D15" s="62">
        <v>213.94</v>
      </c>
      <c r="E15" s="60">
        <v>221.06</v>
      </c>
      <c r="F15" s="60">
        <v>223.42</v>
      </c>
      <c r="G15" s="62">
        <v>199.47</v>
      </c>
      <c r="H15" s="62">
        <v>208.7</v>
      </c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4477.34</v>
      </c>
      <c r="C19" s="65">
        <f t="shared" ref="C19:M19" si="1">SUM(C5:C18)</f>
        <v>4645.8999999999996</v>
      </c>
      <c r="D19" s="65">
        <f t="shared" ref="D19" si="2">SUM(D5:D18)</f>
        <v>4613.9399999999996</v>
      </c>
      <c r="E19" s="65">
        <f t="shared" si="1"/>
        <v>4621.0600000000004</v>
      </c>
      <c r="F19" s="65">
        <f t="shared" si="1"/>
        <v>4623.42</v>
      </c>
      <c r="G19" s="65">
        <f t="shared" si="1"/>
        <v>4599.47</v>
      </c>
      <c r="H19" s="65">
        <f t="shared" si="1"/>
        <v>4608.7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0</v>
      </c>
      <c r="C20" s="62">
        <v>45.9</v>
      </c>
      <c r="D20" s="62">
        <v>13.94</v>
      </c>
      <c r="E20" s="62">
        <v>21.06</v>
      </c>
      <c r="F20" s="62">
        <v>23.42</v>
      </c>
      <c r="G20" s="62">
        <v>199.47</v>
      </c>
      <c r="H20" s="62">
        <v>8.6999999999999993</v>
      </c>
      <c r="I20" s="62"/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4477.34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4400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4477.34</v>
      </c>
      <c r="C22" s="51">
        <f>AVERAGE($B$21:C21)</f>
        <v>4538.67</v>
      </c>
      <c r="D22" s="51">
        <f>AVERAGE($B$21:D21)</f>
        <v>4559.1133333333337</v>
      </c>
      <c r="E22" s="51">
        <f>AVERAGE($B$21:E21)</f>
        <v>4569.335</v>
      </c>
      <c r="F22" s="51">
        <f>AVERAGE($B$21:F21)</f>
        <v>4575.4679999999998</v>
      </c>
      <c r="G22" s="51">
        <f>AVERAGE($B$21:G21)</f>
        <v>4546.2233333333334</v>
      </c>
      <c r="H22" s="51">
        <f>AVERAGE($B$21:H21)</f>
        <v>4553.9057142857146</v>
      </c>
      <c r="I22" s="51"/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I5" sqref="I5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>
        <v>3206.9</v>
      </c>
      <c r="C5" s="60">
        <v>3206.9</v>
      </c>
      <c r="D5" s="60">
        <v>3206.9</v>
      </c>
      <c r="E5" s="60">
        <v>3206.9</v>
      </c>
      <c r="F5" s="60">
        <v>3206.9</v>
      </c>
      <c r="G5" s="60">
        <v>3206.9</v>
      </c>
      <c r="H5" s="60">
        <v>3206.9</v>
      </c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1900</v>
      </c>
      <c r="C12" s="39">
        <v>1900</v>
      </c>
      <c r="D12" s="39">
        <v>1900</v>
      </c>
      <c r="E12" s="39">
        <v>1900</v>
      </c>
      <c r="F12" s="39">
        <v>1900</v>
      </c>
      <c r="G12" s="39">
        <v>1900</v>
      </c>
      <c r="H12" s="39">
        <v>1900</v>
      </c>
      <c r="I12" s="60"/>
      <c r="J12" s="60"/>
      <c r="K12" s="60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5106.8999999999996</v>
      </c>
      <c r="C19" s="65">
        <f t="shared" ref="C19:M19" si="1">SUM(C5:C18)</f>
        <v>5106.8999999999996</v>
      </c>
      <c r="D19" s="65">
        <f t="shared" si="1"/>
        <v>5106.8999999999996</v>
      </c>
      <c r="E19" s="65">
        <f t="shared" si="1"/>
        <v>5106.8999999999996</v>
      </c>
      <c r="F19" s="65">
        <f t="shared" si="1"/>
        <v>5106.8999999999996</v>
      </c>
      <c r="G19" s="65">
        <f t="shared" si="1"/>
        <v>5106.8999999999996</v>
      </c>
      <c r="H19" s="65">
        <f t="shared" si="1"/>
        <v>5106.8999999999996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506.9</v>
      </c>
      <c r="C20" s="59">
        <v>506.9</v>
      </c>
      <c r="D20" s="59">
        <v>506.9</v>
      </c>
      <c r="E20" s="59">
        <v>506.9</v>
      </c>
      <c r="F20" s="59">
        <v>506.9</v>
      </c>
      <c r="G20" s="62">
        <v>506.9</v>
      </c>
      <c r="H20" s="62">
        <v>506.9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s="37" customFormat="1" ht="15" customHeight="1" x14ac:dyDescent="0.25">
      <c r="A5" s="52" t="s">
        <v>19</v>
      </c>
      <c r="B5" s="60">
        <v>2300</v>
      </c>
      <c r="C5" s="60">
        <v>2300</v>
      </c>
      <c r="D5" s="60">
        <v>2300</v>
      </c>
      <c r="E5" s="60">
        <v>2300</v>
      </c>
      <c r="F5" s="60">
        <v>2300</v>
      </c>
      <c r="G5" s="60">
        <v>2300</v>
      </c>
      <c r="H5" s="60">
        <v>2300</v>
      </c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>
        <v>639.97</v>
      </c>
      <c r="C7" s="60">
        <v>339.04</v>
      </c>
      <c r="D7" s="60"/>
      <c r="E7" s="60">
        <v>260.91000000000003</v>
      </c>
      <c r="F7" s="60">
        <v>217.38</v>
      </c>
      <c r="G7" s="60">
        <v>155.52000000000001</v>
      </c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>
        <f>180+370</f>
        <v>550</v>
      </c>
      <c r="D13" s="62">
        <f>200+1450</f>
        <v>1650</v>
      </c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74.599999999999994</v>
      </c>
      <c r="C15" s="62">
        <f>47.8+44.2</f>
        <v>92</v>
      </c>
      <c r="D15" s="62"/>
      <c r="E15" s="60">
        <f>371.96+7.9</f>
        <v>379.85999999999996</v>
      </c>
      <c r="F15" s="60"/>
      <c r="G15" s="62">
        <v>325</v>
      </c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>
        <f>97.6+180+585.6</f>
        <v>863.2</v>
      </c>
      <c r="F18" s="60">
        <v>585.6</v>
      </c>
      <c r="G18" s="62"/>
      <c r="H18" s="62">
        <v>265</v>
      </c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3014.57</v>
      </c>
      <c r="C19" s="65">
        <f t="shared" ref="C19:M19" si="1">SUM(C5:C18)</f>
        <v>3281.04</v>
      </c>
      <c r="D19" s="65">
        <f t="shared" si="1"/>
        <v>3950</v>
      </c>
      <c r="E19" s="65">
        <f t="shared" si="1"/>
        <v>3803.9700000000003</v>
      </c>
      <c r="F19" s="65">
        <f t="shared" si="1"/>
        <v>3102.98</v>
      </c>
      <c r="G19" s="65">
        <f t="shared" si="1"/>
        <v>2780.52</v>
      </c>
      <c r="H19" s="65">
        <f t="shared" si="1"/>
        <v>2565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9.5299999999999994</v>
      </c>
      <c r="D20" s="62">
        <v>0</v>
      </c>
      <c r="E20" s="62">
        <v>0</v>
      </c>
      <c r="F20" s="62">
        <v>3.75</v>
      </c>
      <c r="G20" s="62">
        <v>4.5</v>
      </c>
      <c r="H20" s="62">
        <v>0</v>
      </c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3014.57</v>
      </c>
      <c r="C21" s="65">
        <f t="shared" ref="C21:M21" si="2">C19-C20</f>
        <v>3271.5099999999998</v>
      </c>
      <c r="D21" s="65">
        <f t="shared" si="2"/>
        <v>3950</v>
      </c>
      <c r="E21" s="65">
        <f t="shared" si="2"/>
        <v>3803.9700000000003</v>
      </c>
      <c r="F21" s="65">
        <f t="shared" si="2"/>
        <v>3099.23</v>
      </c>
      <c r="G21" s="65">
        <f t="shared" si="2"/>
        <v>2776.02</v>
      </c>
      <c r="H21" s="65">
        <f t="shared" si="2"/>
        <v>2565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3014.57</v>
      </c>
      <c r="C22" s="51">
        <f>AVERAGE($B$21:C21)</f>
        <v>3143.04</v>
      </c>
      <c r="D22" s="51">
        <f>AVERAGE($B$21:D21)</f>
        <v>3412.0266666666666</v>
      </c>
      <c r="E22" s="51">
        <f>AVERAGE($B$21:E21)</f>
        <v>3510.0124999999998</v>
      </c>
      <c r="F22" s="51">
        <f>AVERAGE($B$21:F21)</f>
        <v>3427.8559999999998</v>
      </c>
      <c r="G22" s="51">
        <f>AVERAGE($B$21:G21)</f>
        <v>3319.2166666666667</v>
      </c>
      <c r="H22" s="51">
        <f>AVERAGE($B$21:H21)</f>
        <v>3211.4714285714285</v>
      </c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>
        <v>4960</v>
      </c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4960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>
        <v>360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>
        <f>AVERAGE($B$21:H21)</f>
        <v>4582.8571428571431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44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>
        <v>2300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1800+2400</f>
        <v>4200</v>
      </c>
      <c r="C13" s="62">
        <v>1800</v>
      </c>
      <c r="D13" s="62">
        <v>1800</v>
      </c>
      <c r="E13" s="62">
        <v>1800</v>
      </c>
      <c r="F13" s="62">
        <v>1800</v>
      </c>
      <c r="G13" s="62">
        <v>1800</v>
      </c>
      <c r="H13" s="62">
        <v>1800</v>
      </c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4200</v>
      </c>
      <c r="C19" s="65">
        <f t="shared" ref="C19:M19" si="1">SUM(C5:C18)</f>
        <v>1800</v>
      </c>
      <c r="D19" s="65">
        <f t="shared" si="1"/>
        <v>1800</v>
      </c>
      <c r="E19" s="65">
        <f t="shared" si="1"/>
        <v>1800</v>
      </c>
      <c r="F19" s="65">
        <f t="shared" si="1"/>
        <v>4100</v>
      </c>
      <c r="G19" s="65">
        <f t="shared" si="1"/>
        <v>4100</v>
      </c>
      <c r="H19" s="65">
        <f t="shared" si="1"/>
        <v>4100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80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4120</v>
      </c>
      <c r="C21" s="65">
        <f t="shared" ref="C21:M21" si="2">C19-C20</f>
        <v>1800</v>
      </c>
      <c r="D21" s="65">
        <f t="shared" ref="D21" si="3">D19-D20</f>
        <v>1800</v>
      </c>
      <c r="E21" s="65">
        <f t="shared" si="2"/>
        <v>1800</v>
      </c>
      <c r="F21" s="65">
        <f t="shared" si="2"/>
        <v>4100</v>
      </c>
      <c r="G21" s="65">
        <f t="shared" ref="G21:H21" si="4">G19-G20</f>
        <v>4100</v>
      </c>
      <c r="H21" s="65">
        <f t="shared" si="4"/>
        <v>4100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4120</v>
      </c>
      <c r="C22" s="51">
        <f>AVERAGE($B$21:C21)</f>
        <v>2960</v>
      </c>
      <c r="D22" s="51">
        <f>AVERAGE($B$21:D21)</f>
        <v>2573.3333333333335</v>
      </c>
      <c r="E22" s="51">
        <f>AVERAGE($B$21:E21)</f>
        <v>2380</v>
      </c>
      <c r="F22" s="51">
        <f>AVERAGE($B$21:F21)</f>
        <v>2724</v>
      </c>
      <c r="G22" s="51">
        <f>AVERAGE($B$21:G21)</f>
        <v>2953.3333333333335</v>
      </c>
      <c r="H22" s="51">
        <f>AVERAGE($B$21:H21)</f>
        <v>3117.1428571428573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1A5A-F821-49E3-B717-536A8090830E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83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88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88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124" t="s">
        <v>40</v>
      </c>
      <c r="C5" s="125"/>
      <c r="D5" s="125"/>
      <c r="E5" s="125"/>
      <c r="F5" s="125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126"/>
      <c r="C6" s="127"/>
      <c r="D6" s="127"/>
      <c r="E6" s="127"/>
      <c r="F6" s="127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126"/>
      <c r="C7" s="127"/>
      <c r="D7" s="127"/>
      <c r="E7" s="127"/>
      <c r="F7" s="127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126"/>
      <c r="C8" s="127"/>
      <c r="D8" s="127"/>
      <c r="E8" s="127"/>
      <c r="F8" s="127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126"/>
      <c r="C9" s="127"/>
      <c r="D9" s="127"/>
      <c r="E9" s="127"/>
      <c r="F9" s="127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126"/>
      <c r="C10" s="127"/>
      <c r="D10" s="127"/>
      <c r="E10" s="127"/>
      <c r="F10" s="127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126"/>
      <c r="C11" s="127"/>
      <c r="D11" s="127"/>
      <c r="E11" s="127"/>
      <c r="F11" s="127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126"/>
      <c r="C12" s="127"/>
      <c r="D12" s="127"/>
      <c r="E12" s="127"/>
      <c r="F12" s="127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126"/>
      <c r="C13" s="127"/>
      <c r="D13" s="127"/>
      <c r="E13" s="127"/>
      <c r="F13" s="127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126"/>
      <c r="C14" s="127"/>
      <c r="D14" s="127"/>
      <c r="E14" s="127"/>
      <c r="F14" s="127"/>
      <c r="G14" s="62">
        <v>4600</v>
      </c>
      <c r="H14" s="62">
        <v>4600</v>
      </c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126"/>
      <c r="C15" s="127"/>
      <c r="D15" s="127"/>
      <c r="E15" s="127"/>
      <c r="F15" s="127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126"/>
      <c r="C16" s="127"/>
      <c r="D16" s="127"/>
      <c r="E16" s="127"/>
      <c r="F16" s="127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126"/>
      <c r="C17" s="127"/>
      <c r="D17" s="127"/>
      <c r="E17" s="127"/>
      <c r="F17" s="127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126"/>
      <c r="C18" s="127"/>
      <c r="D18" s="127"/>
      <c r="E18" s="127"/>
      <c r="F18" s="127"/>
      <c r="G18" s="62"/>
      <c r="H18" s="62"/>
      <c r="I18" s="62"/>
      <c r="J18" s="62"/>
      <c r="K18" s="62"/>
      <c r="L18" s="62"/>
      <c r="M18" s="63"/>
    </row>
    <row r="19" spans="1:13" ht="15.75" customHeight="1" thickBot="1" x14ac:dyDescent="0.25">
      <c r="A19" s="44" t="s">
        <v>33</v>
      </c>
      <c r="B19" s="126"/>
      <c r="C19" s="127"/>
      <c r="D19" s="127"/>
      <c r="E19" s="127"/>
      <c r="F19" s="127"/>
      <c r="G19" s="65">
        <f t="shared" ref="G19:M19" si="0">SUM(G5:G18)</f>
        <v>4600</v>
      </c>
      <c r="H19" s="65">
        <f t="shared" si="0"/>
        <v>4600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ht="15.75" customHeight="1" thickBot="1" x14ac:dyDescent="0.25">
      <c r="A20" s="46" t="s">
        <v>14</v>
      </c>
      <c r="B20" s="126"/>
      <c r="C20" s="127"/>
      <c r="D20" s="127"/>
      <c r="E20" s="127"/>
      <c r="F20" s="127"/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.75" customHeight="1" thickBot="1" x14ac:dyDescent="0.25">
      <c r="A21" s="44" t="s">
        <v>15</v>
      </c>
      <c r="B21" s="126"/>
      <c r="C21" s="127"/>
      <c r="D21" s="127"/>
      <c r="E21" s="127"/>
      <c r="F21" s="127"/>
      <c r="G21" s="65">
        <f t="shared" ref="G21:M21" si="1">G19-G20</f>
        <v>4600</v>
      </c>
      <c r="H21" s="65">
        <f t="shared" si="1"/>
        <v>4600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ht="15.75" customHeight="1" thickBot="1" x14ac:dyDescent="0.25">
      <c r="A22" s="46" t="s">
        <v>12</v>
      </c>
      <c r="B22" s="126"/>
      <c r="C22" s="127"/>
      <c r="D22" s="127"/>
      <c r="E22" s="127"/>
      <c r="F22" s="127"/>
      <c r="G22" s="51">
        <f>AVERAGE(G21)</f>
        <v>4600</v>
      </c>
      <c r="H22" s="51">
        <f>AVERAGE($G$21:H21)</f>
        <v>4600</v>
      </c>
      <c r="I22" s="51"/>
      <c r="J22" s="51"/>
      <c r="K22" s="51"/>
      <c r="L22" s="51"/>
      <c r="M22" s="71"/>
    </row>
    <row r="23" spans="1:13" ht="15.75" customHeight="1" thickBot="1" x14ac:dyDescent="0.25">
      <c r="A23" s="57" t="s">
        <v>13</v>
      </c>
      <c r="B23" s="128"/>
      <c r="C23" s="129"/>
      <c r="D23" s="129"/>
      <c r="E23" s="129"/>
      <c r="F23" s="129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6"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H22" sqref="H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ht="21.75" thickBot="1" x14ac:dyDescent="0.25">
      <c r="A2" s="105" t="s">
        <v>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89" customFormat="1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88" customFormat="1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163.38</v>
      </c>
      <c r="C10" s="60">
        <v>163.98</v>
      </c>
      <c r="D10" s="60">
        <f>162.27+46.85</f>
        <v>209.12</v>
      </c>
      <c r="E10" s="60">
        <v>167.44</v>
      </c>
      <c r="F10" s="60">
        <v>163.98</v>
      </c>
      <c r="G10" s="60">
        <v>163.98</v>
      </c>
      <c r="H10" s="60">
        <v>163.98</v>
      </c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f>624+30</f>
        <v>654</v>
      </c>
      <c r="D13" s="62">
        <v>860</v>
      </c>
      <c r="E13" s="60">
        <v>2400</v>
      </c>
      <c r="F13" s="60">
        <v>2750</v>
      </c>
      <c r="G13" s="62">
        <f>1200</f>
        <v>1200</v>
      </c>
      <c r="H13" s="62">
        <v>2900</v>
      </c>
      <c r="I13" s="62"/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1615.85</v>
      </c>
      <c r="C15" s="62">
        <v>921.3</v>
      </c>
      <c r="D15" s="62">
        <v>2180.5</v>
      </c>
      <c r="E15" s="60">
        <v>948.3</v>
      </c>
      <c r="F15" s="60">
        <v>844.9</v>
      </c>
      <c r="G15" s="62">
        <v>1210</v>
      </c>
      <c r="H15" s="62">
        <v>617.45000000000005</v>
      </c>
      <c r="I15" s="62"/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f>1800+965</f>
        <v>2765</v>
      </c>
      <c r="C18" s="64">
        <f>1155+1600</f>
        <v>2755</v>
      </c>
      <c r="D18" s="64">
        <v>1350</v>
      </c>
      <c r="E18" s="60">
        <v>1005</v>
      </c>
      <c r="F18" s="60">
        <v>808.25</v>
      </c>
      <c r="G18" s="62">
        <v>1900</v>
      </c>
      <c r="H18" s="62">
        <v>930.3</v>
      </c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4544.2299999999996</v>
      </c>
      <c r="C19" s="45">
        <f t="shared" si="0"/>
        <v>4494.28</v>
      </c>
      <c r="D19" s="65">
        <f t="shared" ref="D19" si="1">SUM(D5:D18)</f>
        <v>4599.62</v>
      </c>
      <c r="E19" s="65">
        <f t="shared" ref="E19:M19" si="2">SUM(E5:E18)</f>
        <v>4520.74</v>
      </c>
      <c r="F19" s="65">
        <f t="shared" si="2"/>
        <v>4567.13</v>
      </c>
      <c r="G19" s="65">
        <f t="shared" si="2"/>
        <v>4473.9799999999996</v>
      </c>
      <c r="H19" s="65">
        <f t="shared" si="2"/>
        <v>4611.7300000000005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3.48</v>
      </c>
      <c r="E20" s="62">
        <v>3.46</v>
      </c>
      <c r="F20" s="62">
        <v>0</v>
      </c>
      <c r="G20" s="62">
        <v>0</v>
      </c>
      <c r="H20" s="62">
        <v>11.73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4544.2299999999996</v>
      </c>
      <c r="C21" s="65">
        <f>C19-C20</f>
        <v>4494.28</v>
      </c>
      <c r="D21" s="65">
        <f t="shared" ref="D21" si="3">D19-D20</f>
        <v>4596.1400000000003</v>
      </c>
      <c r="E21" s="65">
        <f t="shared" ref="E21:M21" si="4">E19-E20</f>
        <v>4517.28</v>
      </c>
      <c r="F21" s="65">
        <f t="shared" si="4"/>
        <v>4567.13</v>
      </c>
      <c r="G21" s="65">
        <f t="shared" si="4"/>
        <v>4473.9799999999996</v>
      </c>
      <c r="H21" s="65">
        <f t="shared" si="4"/>
        <v>4600.0000000000009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4544.2299999999996</v>
      </c>
      <c r="C22" s="51">
        <f>AVERAGE($B$21:C21)</f>
        <v>4519.2549999999992</v>
      </c>
      <c r="D22" s="51">
        <f>AVERAGE($B$21:D21)</f>
        <v>4544.8833333333323</v>
      </c>
      <c r="E22" s="51">
        <f>AVERAGE($B$21:E21)</f>
        <v>4537.9824999999992</v>
      </c>
      <c r="F22" s="51">
        <f>AVERAGE($B$21:F21)</f>
        <v>4543.8119999999999</v>
      </c>
      <c r="G22" s="51">
        <f>AVERAGE($B$21:G21)</f>
        <v>4532.1733333333332</v>
      </c>
      <c r="H22" s="51">
        <f>AVERAGE($B$21:H21)</f>
        <v>4541.8628571428571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94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>
        <v>4712</v>
      </c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4712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>
        <v>112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>
        <f>AVERAGE($B$21:H21)</f>
        <v>4539.4285714285716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G5" sqref="G5:I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33" t="s">
        <v>18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4" ht="21.75" thickBot="1" x14ac:dyDescent="0.25">
      <c r="A2" s="105" t="s">
        <v>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4" s="94" customFormat="1" ht="11.25" x14ac:dyDescent="0.25">
      <c r="A3" s="120" t="s">
        <v>0</v>
      </c>
      <c r="B3" s="136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4" s="37" customFormat="1" ht="11.25" x14ac:dyDescent="0.25">
      <c r="A4" s="121"/>
      <c r="B4" s="13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130" t="s">
        <v>39</v>
      </c>
      <c r="H5" s="130"/>
      <c r="I5" s="13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131"/>
      <c r="H6" s="131"/>
      <c r="I6" s="131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131"/>
      <c r="H7" s="131"/>
      <c r="I7" s="131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131"/>
      <c r="H8" s="131"/>
      <c r="I8" s="131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131"/>
      <c r="H9" s="131"/>
      <c r="I9" s="131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131"/>
      <c r="H10" s="131"/>
      <c r="I10" s="131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131"/>
      <c r="H11" s="131"/>
      <c r="I11" s="131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131"/>
      <c r="H12" s="131"/>
      <c r="I12" s="131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131"/>
      <c r="H13" s="131"/>
      <c r="I13" s="131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131"/>
      <c r="H14" s="131"/>
      <c r="I14" s="131"/>
      <c r="J14" s="39"/>
      <c r="K14" s="39"/>
      <c r="L14" s="39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131"/>
      <c r="H15" s="131"/>
      <c r="I15" s="131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131"/>
      <c r="H16" s="131"/>
      <c r="I16" s="131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131"/>
      <c r="H17" s="131"/>
      <c r="I17" s="131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131"/>
      <c r="H18" s="131"/>
      <c r="I18" s="131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131"/>
      <c r="H19" s="131"/>
      <c r="I19" s="131"/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131"/>
      <c r="H20" s="131"/>
      <c r="I20" s="131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131"/>
      <c r="H21" s="131"/>
      <c r="I21" s="131"/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131"/>
      <c r="H22" s="131"/>
      <c r="I22" s="13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132"/>
      <c r="H23" s="132"/>
      <c r="I23" s="132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6">
    <mergeCell ref="G5:I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.75" thickBot="1" x14ac:dyDescent="0.25">
      <c r="A2" s="105" t="s">
        <v>77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37" customFormat="1" ht="11.25" x14ac:dyDescent="0.25">
      <c r="A3" s="120" t="s">
        <v>0</v>
      </c>
      <c r="B3" s="122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2" t="s">
        <v>11</v>
      </c>
    </row>
    <row r="4" spans="1:13" s="37" customFormat="1" ht="11.25" x14ac:dyDescent="0.25">
      <c r="A4" s="121"/>
      <c r="B4" s="123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3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>
        <v>1200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>
        <v>281.52</v>
      </c>
      <c r="E7" s="60">
        <v>331.3</v>
      </c>
      <c r="F7" s="60">
        <v>212.93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39">
        <v>3500</v>
      </c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4700</v>
      </c>
      <c r="C19" s="65">
        <f t="shared" ref="C19:M19" si="1">SUM(C5:C18)</f>
        <v>4700</v>
      </c>
      <c r="D19" s="65">
        <f t="shared" ref="D19" si="2">SUM(D5:D18)</f>
        <v>4981.5200000000004</v>
      </c>
      <c r="E19" s="65">
        <f>SUM(E5:E18)</f>
        <v>5031.3</v>
      </c>
      <c r="F19" s="65">
        <f t="shared" si="1"/>
        <v>4912.93</v>
      </c>
      <c r="G19" s="65">
        <f t="shared" si="1"/>
        <v>4700</v>
      </c>
      <c r="H19" s="65">
        <f t="shared" si="1"/>
        <v>4700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100</v>
      </c>
      <c r="C20" s="59">
        <v>100</v>
      </c>
      <c r="D20" s="62">
        <v>381.52</v>
      </c>
      <c r="E20" s="62">
        <v>431.3</v>
      </c>
      <c r="F20" s="62">
        <v>312.93</v>
      </c>
      <c r="G20" s="62">
        <v>100</v>
      </c>
      <c r="H20" s="62">
        <v>100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10</vt:i4>
      </vt:variant>
    </vt:vector>
  </HeadingPairs>
  <TitlesOfParts>
    <vt:vector size="53" baseType="lpstr">
      <vt:lpstr>CONSOLIDADA</vt:lpstr>
      <vt:lpstr>ADERALDO OLIVEIRA</vt:lpstr>
      <vt:lpstr>ALCIDES CARDOSO</vt:lpstr>
      <vt:lpstr>ALCIDES TEIXEIRA NETO</vt:lpstr>
      <vt:lpstr>ALINE MARIANO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RONALDO LOPES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2022-08-05T15:08:01Z</dcterms:modified>
</cp:coreProperties>
</file>