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CI\Maio\05 Maio 2020\"/>
    </mc:Choice>
  </mc:AlternateContent>
  <bookViews>
    <workbookView xWindow="0" yWindow="0" windowWidth="20400" windowHeight="7620" tabRatio="896"/>
  </bookViews>
  <sheets>
    <sheet name="CONSOLIDADA" sheetId="53" r:id="rId1"/>
    <sheet name="ADERALDO OLIVEIRA" sheetId="29" r:id="rId2"/>
    <sheet name="AERTO LUNA" sheetId="2" r:id="rId3"/>
    <sheet name="AIMÉE SILVA" sheetId="30" r:id="rId4"/>
    <sheet name="ALCIDES TEIXEIRA NETO" sheetId="4" r:id="rId5"/>
    <sheet name="ALINE MARIANO" sheetId="5" r:id="rId6"/>
    <sheet name="AMARO CIPRIANO" sheetId="7" r:id="rId7"/>
    <sheet name="ALMIR FERNANDO" sheetId="6" r:id="rId8"/>
    <sheet name="ANA LÚCIA" sheetId="12" r:id="rId9"/>
    <sheet name="ANDRÉ RÉGIS" sheetId="26" r:id="rId10"/>
    <sheet name="ANTONIO LUIZ NETO" sheetId="9" r:id="rId11"/>
    <sheet name="AUGUSTO CARRERAS" sheetId="10" r:id="rId12"/>
    <sheet name="BENJAMIN DA SAÚDE" sheetId="14" r:id="rId13"/>
    <sheet name="CHICO KIKO" sheetId="17" r:id="rId14"/>
    <sheet name="DAIZE MICHELE" sheetId="3" r:id="rId15"/>
    <sheet name="DAVI MUNIZ" sheetId="16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GORETTI QUEIROZ" sheetId="49" r:id="rId22"/>
    <sheet name="HÉLIO GUABIRARA" sheetId="20" r:id="rId23"/>
    <sheet name="IVAN MORAES" sheetId="25" r:id="rId24"/>
    <sheet name="JAIRO BRITTO" sheetId="19" r:id="rId25"/>
    <sheet name="JAYME ASFORA" sheetId="23" r:id="rId26"/>
    <sheet name="JOÃO DA COSTA" sheetId="50" r:id="rId27"/>
    <sheet name="JÚNIOR BOCÃO" sheetId="22" r:id="rId28"/>
    <sheet name="LUIZ EUSTÁQUIO" sheetId="52" r:id="rId29"/>
    <sheet name="MARCOS DI BRIA" sheetId="27" r:id="rId30"/>
    <sheet name="NATÁLIA DE MENUDO" sheetId="35" r:id="rId31"/>
    <sheet name="RAFAEL ACIOLI" sheetId="8" r:id="rId32"/>
    <sheet name="RENATO ANTUNES" sheetId="31" r:id="rId33"/>
    <sheet name="RICARDO CRUZ" sheetId="40" r:id="rId34"/>
    <sheet name="RINALDO JÚNIOR" sheetId="47" r:id="rId35"/>
    <sheet name="RODRIGO COUTINHO" sheetId="45" r:id="rId36"/>
    <sheet name="ROGÉRIO DE LUCCA" sheetId="38" r:id="rId37"/>
    <sheet name="ROMERINHO JATOBÁ " sheetId="24" r:id="rId38"/>
    <sheet name="SAMUEL SALAZAR" sheetId="48" r:id="rId39"/>
    <sheet name="WILTON BRITO" sheetId="51" r:id="rId40"/>
  </sheets>
  <definedNames>
    <definedName name="_xlnm.Print_Area" localSheetId="3">'AIMÉE SILVA'!$A$2:$M$23</definedName>
    <definedName name="_xlnm.Print_Area" localSheetId="7">'ALMIR FERNANDO'!$A$1:$M$23</definedName>
    <definedName name="_xlnm.Print_Area" localSheetId="0">CONSOLIDADA!$A$1:$M$23</definedName>
    <definedName name="_xlnm.Print_Area" localSheetId="21">'GORETTI QUEIROZ'!$A$1:$M$25</definedName>
    <definedName name="_xlnm.Print_Area" localSheetId="23">'IVAN MORAES'!$A$1:$M$23</definedName>
    <definedName name="_xlnm.Print_Area" localSheetId="26">'JOÃO DA COSTA'!$A$1:$M$25</definedName>
    <definedName name="_xlnm.Print_Area" localSheetId="28">'LUIZ EUSTÁQUIO'!$A$1:$M$25</definedName>
    <definedName name="_xlnm.Print_Area" localSheetId="38">'SAMUEL SALAZAR'!$A$1:$M$25</definedName>
    <definedName name="_xlnm.Print_Area" localSheetId="39">'WILTON BRITO'!$A$1:$M$25</definedName>
  </definedNames>
  <calcPr calcId="152511"/>
</workbook>
</file>

<file path=xl/calcChain.xml><?xml version="1.0" encoding="utf-8"?>
<calcChain xmlns="http://schemas.openxmlformats.org/spreadsheetml/2006/main">
  <c r="F22" i="24" l="1"/>
  <c r="F22" i="15"/>
  <c r="E22" i="15"/>
  <c r="F10" i="23"/>
  <c r="F7" i="40"/>
  <c r="F10" i="26"/>
  <c r="F6" i="30"/>
  <c r="F14" i="3"/>
  <c r="F12" i="5"/>
  <c r="F12" i="27" l="1"/>
  <c r="F10" i="25"/>
  <c r="F5" i="25"/>
  <c r="F12" i="22" l="1"/>
  <c r="F20" i="53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F5" i="53"/>
  <c r="E21" i="17"/>
  <c r="E19" i="17"/>
  <c r="E8" i="53"/>
  <c r="E9" i="53"/>
  <c r="E11" i="53"/>
  <c r="E15" i="53"/>
  <c r="E16" i="53"/>
  <c r="E17" i="53"/>
  <c r="E18" i="53"/>
  <c r="D6" i="53"/>
  <c r="D7" i="53"/>
  <c r="D8" i="53"/>
  <c r="D9" i="53"/>
  <c r="D11" i="53"/>
  <c r="D13" i="53"/>
  <c r="D14" i="53"/>
  <c r="D16" i="53"/>
  <c r="D17" i="53"/>
  <c r="D18" i="53"/>
  <c r="C18" i="53"/>
  <c r="C17" i="53"/>
  <c r="C16" i="53"/>
  <c r="C11" i="53"/>
  <c r="C9" i="53"/>
  <c r="C8" i="53"/>
  <c r="B18" i="53"/>
  <c r="B17" i="53"/>
  <c r="B16" i="53"/>
  <c r="B13" i="53"/>
  <c r="B11" i="53"/>
  <c r="B9" i="53"/>
  <c r="B8" i="53"/>
  <c r="M19" i="53"/>
  <c r="M21" i="53" s="1"/>
  <c r="L19" i="53"/>
  <c r="L21" i="53" s="1"/>
  <c r="K19" i="53"/>
  <c r="K21" i="53" s="1"/>
  <c r="J19" i="53"/>
  <c r="J21" i="53" s="1"/>
  <c r="I19" i="53"/>
  <c r="I21" i="53" s="1"/>
  <c r="H19" i="53"/>
  <c r="H21" i="53" s="1"/>
  <c r="G19" i="53"/>
  <c r="G21" i="53" s="1"/>
  <c r="E14" i="3"/>
  <c r="E10" i="26"/>
  <c r="E10" i="23"/>
  <c r="E6" i="30"/>
  <c r="E12" i="27"/>
  <c r="E7" i="50"/>
  <c r="E7" i="53" s="1"/>
  <c r="E10" i="25"/>
  <c r="E5" i="25"/>
  <c r="E20" i="14"/>
  <c r="E13" i="6"/>
  <c r="E12" i="5"/>
  <c r="D5" i="45"/>
  <c r="D19" i="8"/>
  <c r="D21" i="8" s="1"/>
  <c r="D19" i="35"/>
  <c r="D21" i="35" s="1"/>
  <c r="D12" i="27"/>
  <c r="D12" i="22"/>
  <c r="D10" i="23"/>
  <c r="D15" i="25"/>
  <c r="D10" i="25"/>
  <c r="D5" i="25"/>
  <c r="D5" i="53" s="1"/>
  <c r="D15" i="3"/>
  <c r="D14" i="3"/>
  <c r="D20" i="14"/>
  <c r="D20" i="53" s="1"/>
  <c r="D10" i="26"/>
  <c r="D12" i="12"/>
  <c r="D18" i="6"/>
  <c r="D15" i="6"/>
  <c r="D12" i="5"/>
  <c r="D6" i="30"/>
  <c r="D12" i="53" l="1"/>
  <c r="D10" i="53"/>
  <c r="D19" i="53" s="1"/>
  <c r="D21" i="53" s="1"/>
  <c r="E14" i="53"/>
  <c r="E12" i="53"/>
  <c r="E10" i="53"/>
  <c r="E20" i="53"/>
  <c r="E5" i="53"/>
  <c r="D15" i="53"/>
  <c r="E13" i="53"/>
  <c r="E6" i="53"/>
  <c r="F19" i="53"/>
  <c r="F21" i="53" s="1"/>
  <c r="C15" i="23"/>
  <c r="C15" i="3"/>
  <c r="C14" i="3"/>
  <c r="C5" i="45"/>
  <c r="C10" i="23"/>
  <c r="C20" i="17"/>
  <c r="C10" i="26"/>
  <c r="C12" i="12"/>
  <c r="C12" i="5"/>
  <c r="C6" i="30"/>
  <c r="C7" i="30"/>
  <c r="B6" i="30"/>
  <c r="C12" i="29"/>
  <c r="C7" i="53" l="1"/>
  <c r="C10" i="53"/>
  <c r="B6" i="53"/>
  <c r="C6" i="53"/>
  <c r="C14" i="53"/>
  <c r="E19" i="53"/>
  <c r="E21" i="53" s="1"/>
  <c r="C15" i="6"/>
  <c r="C13" i="6"/>
  <c r="C12" i="27"/>
  <c r="C20" i="16"/>
  <c r="C15" i="25"/>
  <c r="C10" i="25"/>
  <c r="C13" i="25"/>
  <c r="C5" i="25"/>
  <c r="C15" i="53" l="1"/>
  <c r="C5" i="53"/>
  <c r="C13" i="53"/>
  <c r="C20" i="53"/>
  <c r="C12" i="53"/>
  <c r="C19" i="53" l="1"/>
  <c r="C21" i="53" s="1"/>
  <c r="B10" i="26"/>
  <c r="B7" i="26"/>
  <c r="B14" i="3"/>
  <c r="B10" i="23"/>
  <c r="B7" i="23"/>
  <c r="B5" i="45"/>
  <c r="B14" i="53" l="1"/>
  <c r="B5" i="53"/>
  <c r="B7" i="53"/>
  <c r="B15" i="6"/>
  <c r="B12" i="27"/>
  <c r="B12" i="22"/>
  <c r="B10" i="25"/>
  <c r="B7" i="25"/>
  <c r="B10" i="14"/>
  <c r="B20" i="7"/>
  <c r="B12" i="5"/>
  <c r="B12" i="29"/>
  <c r="B10" i="53" l="1"/>
  <c r="B19" i="53" s="1"/>
  <c r="B21" i="53" s="1"/>
  <c r="B12" i="53"/>
  <c r="B20" i="53"/>
  <c r="B15" i="53"/>
  <c r="M19" i="30"/>
  <c r="M21" i="30" s="1"/>
  <c r="L19" i="30"/>
  <c r="L21" i="30" s="1"/>
  <c r="K19" i="30"/>
  <c r="K21" i="30" s="1"/>
  <c r="J19" i="30"/>
  <c r="J21" i="30" s="1"/>
  <c r="I19" i="30"/>
  <c r="I21" i="30" s="1"/>
  <c r="H19" i="30"/>
  <c r="H21" i="30" s="1"/>
  <c r="G19" i="30"/>
  <c r="G21" i="30" s="1"/>
  <c r="F19" i="30"/>
  <c r="E19" i="30"/>
  <c r="D19" i="30"/>
  <c r="C19" i="30"/>
  <c r="B19" i="30"/>
  <c r="M19" i="4"/>
  <c r="M21" i="4" s="1"/>
  <c r="L19" i="4"/>
  <c r="L21" i="4" s="1"/>
  <c r="K19" i="4"/>
  <c r="K21" i="4" s="1"/>
  <c r="J19" i="4"/>
  <c r="J21" i="4" s="1"/>
  <c r="I19" i="4"/>
  <c r="I21" i="4" s="1"/>
  <c r="H19" i="4"/>
  <c r="H21" i="4" s="1"/>
  <c r="G19" i="4"/>
  <c r="G21" i="4" s="1"/>
  <c r="F19" i="4"/>
  <c r="E19" i="4"/>
  <c r="D19" i="4"/>
  <c r="C19" i="4"/>
  <c r="B19" i="4"/>
  <c r="M19" i="5"/>
  <c r="M21" i="5" s="1"/>
  <c r="L19" i="5"/>
  <c r="L21" i="5" s="1"/>
  <c r="K19" i="5"/>
  <c r="K21" i="5" s="1"/>
  <c r="J19" i="5"/>
  <c r="J21" i="5" s="1"/>
  <c r="I19" i="5"/>
  <c r="I21" i="5" s="1"/>
  <c r="H19" i="5"/>
  <c r="H21" i="5" s="1"/>
  <c r="G19" i="5"/>
  <c r="G21" i="5" s="1"/>
  <c r="F19" i="5"/>
  <c r="E19" i="5"/>
  <c r="D19" i="5"/>
  <c r="C19" i="5"/>
  <c r="B19" i="5"/>
  <c r="M19" i="6"/>
  <c r="M21" i="6" s="1"/>
  <c r="L19" i="6"/>
  <c r="L21" i="6" s="1"/>
  <c r="K19" i="6"/>
  <c r="K21" i="6" s="1"/>
  <c r="J19" i="6"/>
  <c r="J21" i="6" s="1"/>
  <c r="I19" i="6"/>
  <c r="I21" i="6" s="1"/>
  <c r="H19" i="6"/>
  <c r="H21" i="6" s="1"/>
  <c r="G19" i="6"/>
  <c r="G21" i="6" s="1"/>
  <c r="F19" i="6"/>
  <c r="E19" i="6"/>
  <c r="D19" i="6"/>
  <c r="C19" i="6"/>
  <c r="B19" i="6"/>
  <c r="M19" i="7"/>
  <c r="M21" i="7" s="1"/>
  <c r="L19" i="7"/>
  <c r="L21" i="7" s="1"/>
  <c r="K19" i="7"/>
  <c r="K21" i="7" s="1"/>
  <c r="J19" i="7"/>
  <c r="J21" i="7" s="1"/>
  <c r="I19" i="7"/>
  <c r="I21" i="7" s="1"/>
  <c r="H19" i="7"/>
  <c r="H21" i="7" s="1"/>
  <c r="G19" i="7"/>
  <c r="G21" i="7" s="1"/>
  <c r="F19" i="7"/>
  <c r="E19" i="7"/>
  <c r="D19" i="7"/>
  <c r="C19" i="7"/>
  <c r="B19" i="7"/>
  <c r="M19" i="12"/>
  <c r="M21" i="12" s="1"/>
  <c r="L19" i="12"/>
  <c r="L21" i="12" s="1"/>
  <c r="K19" i="12"/>
  <c r="K21" i="12" s="1"/>
  <c r="J19" i="12"/>
  <c r="J21" i="12" s="1"/>
  <c r="I19" i="12"/>
  <c r="I21" i="12" s="1"/>
  <c r="H19" i="12"/>
  <c r="H21" i="12" s="1"/>
  <c r="G19" i="12"/>
  <c r="G21" i="12" s="1"/>
  <c r="F19" i="12"/>
  <c r="E19" i="12"/>
  <c r="D19" i="12"/>
  <c r="C19" i="12"/>
  <c r="B19" i="12"/>
  <c r="M19" i="26"/>
  <c r="M21" i="26" s="1"/>
  <c r="L19" i="26"/>
  <c r="L21" i="26" s="1"/>
  <c r="K19" i="26"/>
  <c r="K21" i="26" s="1"/>
  <c r="J19" i="26"/>
  <c r="J21" i="26" s="1"/>
  <c r="I19" i="26"/>
  <c r="I21" i="26" s="1"/>
  <c r="H19" i="26"/>
  <c r="H21" i="26" s="1"/>
  <c r="G19" i="26"/>
  <c r="G21" i="26" s="1"/>
  <c r="F19" i="26"/>
  <c r="E19" i="26"/>
  <c r="D19" i="26"/>
  <c r="C19" i="26"/>
  <c r="B19" i="26"/>
  <c r="M19" i="9"/>
  <c r="M21" i="9" s="1"/>
  <c r="L19" i="9"/>
  <c r="L21" i="9" s="1"/>
  <c r="K19" i="9"/>
  <c r="K21" i="9" s="1"/>
  <c r="J19" i="9"/>
  <c r="J21" i="9" s="1"/>
  <c r="I19" i="9"/>
  <c r="I21" i="9" s="1"/>
  <c r="H19" i="9"/>
  <c r="H21" i="9" s="1"/>
  <c r="G19" i="9"/>
  <c r="G21" i="9" s="1"/>
  <c r="F19" i="9"/>
  <c r="E19" i="9"/>
  <c r="D19" i="9"/>
  <c r="C19" i="9"/>
  <c r="B19" i="9"/>
  <c r="M19" i="10"/>
  <c r="M21" i="10" s="1"/>
  <c r="L19" i="10"/>
  <c r="L21" i="10" s="1"/>
  <c r="K19" i="10"/>
  <c r="K21" i="10" s="1"/>
  <c r="J19" i="10"/>
  <c r="J21" i="10" s="1"/>
  <c r="I19" i="10"/>
  <c r="I21" i="10" s="1"/>
  <c r="H19" i="10"/>
  <c r="H21" i="10" s="1"/>
  <c r="G19" i="10"/>
  <c r="G21" i="10" s="1"/>
  <c r="F19" i="10"/>
  <c r="E19" i="10"/>
  <c r="D19" i="10"/>
  <c r="C19" i="10"/>
  <c r="B19" i="10"/>
  <c r="M19" i="14"/>
  <c r="M21" i="14" s="1"/>
  <c r="L19" i="14"/>
  <c r="L21" i="14" s="1"/>
  <c r="K19" i="14"/>
  <c r="K21" i="14" s="1"/>
  <c r="J19" i="14"/>
  <c r="J21" i="14" s="1"/>
  <c r="I19" i="14"/>
  <c r="I21" i="14" s="1"/>
  <c r="H19" i="14"/>
  <c r="H21" i="14" s="1"/>
  <c r="G19" i="14"/>
  <c r="G21" i="14" s="1"/>
  <c r="F19" i="14"/>
  <c r="E19" i="14"/>
  <c r="D19" i="14"/>
  <c r="C19" i="14"/>
  <c r="B19" i="14"/>
  <c r="M19" i="17"/>
  <c r="M21" i="17" s="1"/>
  <c r="L19" i="17"/>
  <c r="L21" i="17" s="1"/>
  <c r="K19" i="17"/>
  <c r="K21" i="17" s="1"/>
  <c r="J19" i="17"/>
  <c r="J21" i="17" s="1"/>
  <c r="I19" i="17"/>
  <c r="I21" i="17" s="1"/>
  <c r="H19" i="17"/>
  <c r="H21" i="17" s="1"/>
  <c r="G19" i="17"/>
  <c r="G21" i="17" s="1"/>
  <c r="F19" i="17"/>
  <c r="D19" i="17"/>
  <c r="C19" i="17"/>
  <c r="B19" i="17"/>
  <c r="M19" i="3"/>
  <c r="M21" i="3" s="1"/>
  <c r="L19" i="3"/>
  <c r="L21" i="3" s="1"/>
  <c r="K19" i="3"/>
  <c r="K21" i="3" s="1"/>
  <c r="J19" i="3"/>
  <c r="J21" i="3" s="1"/>
  <c r="I19" i="3"/>
  <c r="I21" i="3" s="1"/>
  <c r="H19" i="3"/>
  <c r="H21" i="3" s="1"/>
  <c r="G19" i="3"/>
  <c r="G21" i="3" s="1"/>
  <c r="F19" i="3"/>
  <c r="E19" i="3"/>
  <c r="D19" i="3"/>
  <c r="C19" i="3"/>
  <c r="B19" i="3"/>
  <c r="M19" i="16"/>
  <c r="M21" i="16" s="1"/>
  <c r="L19" i="16"/>
  <c r="L21" i="16" s="1"/>
  <c r="K19" i="16"/>
  <c r="K21" i="16" s="1"/>
  <c r="J19" i="16"/>
  <c r="J21" i="16" s="1"/>
  <c r="I19" i="16"/>
  <c r="I21" i="16" s="1"/>
  <c r="H19" i="16"/>
  <c r="H21" i="16" s="1"/>
  <c r="G19" i="16"/>
  <c r="G21" i="16" s="1"/>
  <c r="F19" i="16"/>
  <c r="E19" i="16"/>
  <c r="D19" i="16"/>
  <c r="C19" i="16"/>
  <c r="B19" i="16"/>
  <c r="M19" i="37"/>
  <c r="M21" i="37" s="1"/>
  <c r="L19" i="37"/>
  <c r="L21" i="37" s="1"/>
  <c r="K19" i="37"/>
  <c r="K21" i="37" s="1"/>
  <c r="J19" i="37"/>
  <c r="J21" i="37" s="1"/>
  <c r="I19" i="37"/>
  <c r="I21" i="37" s="1"/>
  <c r="H19" i="37"/>
  <c r="H21" i="37" s="1"/>
  <c r="G19" i="37"/>
  <c r="G21" i="37" s="1"/>
  <c r="F19" i="37"/>
  <c r="E19" i="37"/>
  <c r="D19" i="37"/>
  <c r="C19" i="37"/>
  <c r="B19" i="37"/>
  <c r="M19" i="13"/>
  <c r="M21" i="13" s="1"/>
  <c r="L19" i="13"/>
  <c r="L21" i="13" s="1"/>
  <c r="K19" i="13"/>
  <c r="K21" i="13" s="1"/>
  <c r="J19" i="13"/>
  <c r="J21" i="13" s="1"/>
  <c r="I19" i="13"/>
  <c r="I21" i="13" s="1"/>
  <c r="H19" i="13"/>
  <c r="H21" i="13" s="1"/>
  <c r="G19" i="13"/>
  <c r="G21" i="13" s="1"/>
  <c r="F19" i="13"/>
  <c r="E19" i="13"/>
  <c r="D19" i="13"/>
  <c r="C19" i="13"/>
  <c r="B19" i="13"/>
  <c r="M19" i="21"/>
  <c r="M21" i="21" s="1"/>
  <c r="L19" i="21"/>
  <c r="L21" i="21" s="1"/>
  <c r="K19" i="21"/>
  <c r="K21" i="21" s="1"/>
  <c r="J19" i="21"/>
  <c r="J21" i="21" s="1"/>
  <c r="I19" i="21"/>
  <c r="I21" i="21" s="1"/>
  <c r="H19" i="21"/>
  <c r="H21" i="21" s="1"/>
  <c r="G19" i="21"/>
  <c r="G21" i="21" s="1"/>
  <c r="F19" i="21"/>
  <c r="E19" i="21"/>
  <c r="D19" i="21"/>
  <c r="C19" i="21"/>
  <c r="B19" i="21"/>
  <c r="M19" i="33"/>
  <c r="M21" i="33" s="1"/>
  <c r="L19" i="33"/>
  <c r="L21" i="33" s="1"/>
  <c r="K19" i="33"/>
  <c r="K21" i="33" s="1"/>
  <c r="J19" i="33"/>
  <c r="J21" i="33" s="1"/>
  <c r="I19" i="33"/>
  <c r="I21" i="33" s="1"/>
  <c r="H19" i="33"/>
  <c r="H21" i="33" s="1"/>
  <c r="G19" i="33"/>
  <c r="G21" i="33" s="1"/>
  <c r="F19" i="33"/>
  <c r="E19" i="33"/>
  <c r="D19" i="33"/>
  <c r="C19" i="33"/>
  <c r="B19" i="33"/>
  <c r="M19" i="15"/>
  <c r="M21" i="15" s="1"/>
  <c r="L19" i="15"/>
  <c r="L21" i="15" s="1"/>
  <c r="K19" i="15"/>
  <c r="K21" i="15" s="1"/>
  <c r="J19" i="15"/>
  <c r="J21" i="15" s="1"/>
  <c r="I19" i="15"/>
  <c r="I21" i="15" s="1"/>
  <c r="H19" i="15"/>
  <c r="H21" i="15" s="1"/>
  <c r="G19" i="15"/>
  <c r="G21" i="15" s="1"/>
  <c r="F19" i="15"/>
  <c r="E19" i="15"/>
  <c r="D19" i="15"/>
  <c r="C19" i="15"/>
  <c r="B19" i="15"/>
  <c r="M19" i="49"/>
  <c r="M21" i="49" s="1"/>
  <c r="L19" i="49"/>
  <c r="L21" i="49" s="1"/>
  <c r="K19" i="49"/>
  <c r="K21" i="49" s="1"/>
  <c r="J19" i="49"/>
  <c r="J21" i="49" s="1"/>
  <c r="I19" i="49"/>
  <c r="I21" i="49" s="1"/>
  <c r="H19" i="49"/>
  <c r="H21" i="49" s="1"/>
  <c r="G19" i="49"/>
  <c r="G21" i="49" s="1"/>
  <c r="F19" i="49"/>
  <c r="E19" i="49"/>
  <c r="D19" i="49"/>
  <c r="C19" i="49"/>
  <c r="B19" i="49"/>
  <c r="M19" i="20"/>
  <c r="M21" i="20" s="1"/>
  <c r="L19" i="20"/>
  <c r="L21" i="20" s="1"/>
  <c r="K19" i="20"/>
  <c r="K21" i="20" s="1"/>
  <c r="J19" i="20"/>
  <c r="J21" i="20" s="1"/>
  <c r="I19" i="20"/>
  <c r="I21" i="20" s="1"/>
  <c r="H19" i="20"/>
  <c r="H21" i="20" s="1"/>
  <c r="G19" i="20"/>
  <c r="G21" i="20" s="1"/>
  <c r="F19" i="20"/>
  <c r="E19" i="20"/>
  <c r="D19" i="20"/>
  <c r="C19" i="20"/>
  <c r="B19" i="20"/>
  <c r="M19" i="25"/>
  <c r="M21" i="25" s="1"/>
  <c r="L19" i="25"/>
  <c r="L21" i="25" s="1"/>
  <c r="K19" i="25"/>
  <c r="K21" i="25" s="1"/>
  <c r="J19" i="25"/>
  <c r="J21" i="25" s="1"/>
  <c r="I19" i="25"/>
  <c r="I21" i="25" s="1"/>
  <c r="H19" i="25"/>
  <c r="H21" i="25" s="1"/>
  <c r="G19" i="25"/>
  <c r="G21" i="25" s="1"/>
  <c r="F19" i="25"/>
  <c r="E19" i="25"/>
  <c r="D19" i="25"/>
  <c r="C19" i="25"/>
  <c r="B19" i="25"/>
  <c r="M19" i="19"/>
  <c r="M21" i="19" s="1"/>
  <c r="L19" i="19"/>
  <c r="L21" i="19" s="1"/>
  <c r="K19" i="19"/>
  <c r="K21" i="19" s="1"/>
  <c r="J19" i="19"/>
  <c r="J21" i="19" s="1"/>
  <c r="I19" i="19"/>
  <c r="I21" i="19" s="1"/>
  <c r="H19" i="19"/>
  <c r="H21" i="19" s="1"/>
  <c r="G19" i="19"/>
  <c r="G21" i="19" s="1"/>
  <c r="F19" i="19"/>
  <c r="E19" i="19"/>
  <c r="D19" i="19"/>
  <c r="C19" i="19"/>
  <c r="B19" i="19"/>
  <c r="M19" i="23"/>
  <c r="M21" i="23" s="1"/>
  <c r="L19" i="23"/>
  <c r="L21" i="23" s="1"/>
  <c r="K19" i="23"/>
  <c r="K21" i="23" s="1"/>
  <c r="J19" i="23"/>
  <c r="J21" i="23" s="1"/>
  <c r="I19" i="23"/>
  <c r="I21" i="23" s="1"/>
  <c r="H19" i="23"/>
  <c r="H21" i="23" s="1"/>
  <c r="G19" i="23"/>
  <c r="G21" i="23" s="1"/>
  <c r="F19" i="23"/>
  <c r="E19" i="23"/>
  <c r="D19" i="23"/>
  <c r="C19" i="23"/>
  <c r="B19" i="23"/>
  <c r="M19" i="50"/>
  <c r="M21" i="50" s="1"/>
  <c r="L19" i="50"/>
  <c r="L21" i="50" s="1"/>
  <c r="K19" i="50"/>
  <c r="K21" i="50" s="1"/>
  <c r="J19" i="50"/>
  <c r="J21" i="50" s="1"/>
  <c r="I19" i="50"/>
  <c r="I21" i="50" s="1"/>
  <c r="H19" i="50"/>
  <c r="H21" i="50" s="1"/>
  <c r="G19" i="50"/>
  <c r="G21" i="50" s="1"/>
  <c r="F19" i="50"/>
  <c r="E19" i="50"/>
  <c r="D19" i="50"/>
  <c r="C19" i="50"/>
  <c r="B19" i="50"/>
  <c r="M19" i="22"/>
  <c r="M21" i="22" s="1"/>
  <c r="L19" i="22"/>
  <c r="L21" i="22" s="1"/>
  <c r="K19" i="22"/>
  <c r="K21" i="22" s="1"/>
  <c r="J19" i="22"/>
  <c r="J21" i="22" s="1"/>
  <c r="I19" i="22"/>
  <c r="I21" i="22" s="1"/>
  <c r="H19" i="22"/>
  <c r="H21" i="22" s="1"/>
  <c r="G19" i="22"/>
  <c r="G21" i="22" s="1"/>
  <c r="F19" i="22"/>
  <c r="E19" i="22"/>
  <c r="D19" i="22"/>
  <c r="C19" i="22"/>
  <c r="B19" i="22"/>
  <c r="M19" i="52"/>
  <c r="M21" i="52" s="1"/>
  <c r="L19" i="52"/>
  <c r="L21" i="52" s="1"/>
  <c r="K19" i="52"/>
  <c r="K21" i="52" s="1"/>
  <c r="J19" i="52"/>
  <c r="J21" i="52" s="1"/>
  <c r="I19" i="52"/>
  <c r="I21" i="52" s="1"/>
  <c r="H19" i="52"/>
  <c r="H21" i="52" s="1"/>
  <c r="G19" i="52"/>
  <c r="G21" i="52" s="1"/>
  <c r="F19" i="52"/>
  <c r="E19" i="52"/>
  <c r="D19" i="52"/>
  <c r="C19" i="52"/>
  <c r="B19" i="52"/>
  <c r="M19" i="27"/>
  <c r="M21" i="27" s="1"/>
  <c r="L19" i="27"/>
  <c r="L21" i="27" s="1"/>
  <c r="K19" i="27"/>
  <c r="K21" i="27" s="1"/>
  <c r="J19" i="27"/>
  <c r="J21" i="27" s="1"/>
  <c r="I19" i="27"/>
  <c r="I21" i="27" s="1"/>
  <c r="H19" i="27"/>
  <c r="H21" i="27" s="1"/>
  <c r="G19" i="27"/>
  <c r="G21" i="27" s="1"/>
  <c r="F19" i="27"/>
  <c r="E19" i="27"/>
  <c r="D19" i="27"/>
  <c r="C19" i="27"/>
  <c r="B19" i="27"/>
  <c r="M19" i="35"/>
  <c r="M21" i="35" s="1"/>
  <c r="L19" i="35"/>
  <c r="L21" i="35" s="1"/>
  <c r="K19" i="35"/>
  <c r="K21" i="35" s="1"/>
  <c r="J19" i="35"/>
  <c r="J21" i="35" s="1"/>
  <c r="I19" i="35"/>
  <c r="I21" i="35" s="1"/>
  <c r="H19" i="35"/>
  <c r="H21" i="35" s="1"/>
  <c r="G19" i="35"/>
  <c r="G21" i="35" s="1"/>
  <c r="F19" i="35"/>
  <c r="E19" i="35"/>
  <c r="C19" i="35"/>
  <c r="B19" i="35"/>
  <c r="M19" i="8"/>
  <c r="M21" i="8" s="1"/>
  <c r="L19" i="8"/>
  <c r="L21" i="8" s="1"/>
  <c r="K19" i="8"/>
  <c r="K21" i="8" s="1"/>
  <c r="J19" i="8"/>
  <c r="J21" i="8" s="1"/>
  <c r="I19" i="8"/>
  <c r="I21" i="8" s="1"/>
  <c r="H19" i="8"/>
  <c r="H21" i="8" s="1"/>
  <c r="G19" i="8"/>
  <c r="G21" i="8" s="1"/>
  <c r="F19" i="8"/>
  <c r="E19" i="8"/>
  <c r="C19" i="8"/>
  <c r="B19" i="8"/>
  <c r="M19" i="31"/>
  <c r="M21" i="31" s="1"/>
  <c r="L19" i="31"/>
  <c r="L21" i="31" s="1"/>
  <c r="K19" i="31"/>
  <c r="K21" i="31" s="1"/>
  <c r="J19" i="31"/>
  <c r="J21" i="31" s="1"/>
  <c r="I19" i="31"/>
  <c r="I21" i="31" s="1"/>
  <c r="H19" i="31"/>
  <c r="H21" i="31" s="1"/>
  <c r="G19" i="31"/>
  <c r="G21" i="31" s="1"/>
  <c r="F19" i="31"/>
  <c r="E19" i="31"/>
  <c r="D19" i="31"/>
  <c r="C19" i="31"/>
  <c r="B19" i="31"/>
  <c r="M19" i="40"/>
  <c r="M21" i="40" s="1"/>
  <c r="L19" i="40"/>
  <c r="L21" i="40" s="1"/>
  <c r="K19" i="40"/>
  <c r="K21" i="40" s="1"/>
  <c r="J19" i="40"/>
  <c r="J21" i="40" s="1"/>
  <c r="I19" i="40"/>
  <c r="I21" i="40" s="1"/>
  <c r="H19" i="40"/>
  <c r="H21" i="40" s="1"/>
  <c r="G19" i="40"/>
  <c r="G21" i="40" s="1"/>
  <c r="F19" i="40"/>
  <c r="E19" i="40"/>
  <c r="D19" i="40"/>
  <c r="C19" i="40"/>
  <c r="B19" i="40"/>
  <c r="M19" i="47"/>
  <c r="M21" i="47" s="1"/>
  <c r="L19" i="47"/>
  <c r="L21" i="47" s="1"/>
  <c r="K19" i="47"/>
  <c r="K21" i="47" s="1"/>
  <c r="J19" i="47"/>
  <c r="J21" i="47" s="1"/>
  <c r="I19" i="47"/>
  <c r="I21" i="47" s="1"/>
  <c r="H19" i="47"/>
  <c r="H21" i="47" s="1"/>
  <c r="G19" i="47"/>
  <c r="G21" i="47" s="1"/>
  <c r="F19" i="47"/>
  <c r="E19" i="47"/>
  <c r="D19" i="47"/>
  <c r="C19" i="47"/>
  <c r="B19" i="47"/>
  <c r="M19" i="45"/>
  <c r="M21" i="45" s="1"/>
  <c r="L19" i="45"/>
  <c r="L21" i="45" s="1"/>
  <c r="K19" i="45"/>
  <c r="K21" i="45" s="1"/>
  <c r="J19" i="45"/>
  <c r="J21" i="45" s="1"/>
  <c r="I19" i="45"/>
  <c r="I21" i="45" s="1"/>
  <c r="H19" i="45"/>
  <c r="H21" i="45" s="1"/>
  <c r="G19" i="45"/>
  <c r="G21" i="45" s="1"/>
  <c r="F19" i="45"/>
  <c r="E19" i="45"/>
  <c r="D19" i="45"/>
  <c r="C19" i="45"/>
  <c r="B19" i="45"/>
  <c r="M19" i="38"/>
  <c r="M21" i="38" s="1"/>
  <c r="L19" i="38"/>
  <c r="L21" i="38" s="1"/>
  <c r="K19" i="38"/>
  <c r="K21" i="38" s="1"/>
  <c r="J19" i="38"/>
  <c r="J21" i="38" s="1"/>
  <c r="I19" i="38"/>
  <c r="I21" i="38" s="1"/>
  <c r="H19" i="38"/>
  <c r="H21" i="38" s="1"/>
  <c r="G19" i="38"/>
  <c r="G21" i="38" s="1"/>
  <c r="F19" i="38"/>
  <c r="E19" i="38"/>
  <c r="D19" i="38"/>
  <c r="C19" i="38"/>
  <c r="B19" i="38"/>
  <c r="M19" i="24"/>
  <c r="M21" i="24" s="1"/>
  <c r="L19" i="24"/>
  <c r="L21" i="24" s="1"/>
  <c r="K19" i="24"/>
  <c r="K21" i="24" s="1"/>
  <c r="J19" i="24"/>
  <c r="J21" i="24" s="1"/>
  <c r="I19" i="24"/>
  <c r="I21" i="24" s="1"/>
  <c r="H19" i="24"/>
  <c r="H21" i="24" s="1"/>
  <c r="G19" i="24"/>
  <c r="G21" i="24" s="1"/>
  <c r="F19" i="24"/>
  <c r="E19" i="24"/>
  <c r="D19" i="24"/>
  <c r="C19" i="24"/>
  <c r="B19" i="24"/>
  <c r="M19" i="48"/>
  <c r="M21" i="48" s="1"/>
  <c r="L19" i="48"/>
  <c r="L21" i="48" s="1"/>
  <c r="K19" i="48"/>
  <c r="K21" i="48" s="1"/>
  <c r="J19" i="48"/>
  <c r="J21" i="48" s="1"/>
  <c r="I19" i="48"/>
  <c r="I21" i="48" s="1"/>
  <c r="H19" i="48"/>
  <c r="H21" i="48" s="1"/>
  <c r="G19" i="48"/>
  <c r="G21" i="48" s="1"/>
  <c r="F19" i="48"/>
  <c r="E19" i="48"/>
  <c r="D19" i="48"/>
  <c r="C19" i="48"/>
  <c r="B19" i="48"/>
  <c r="M19" i="51"/>
  <c r="M21" i="51" s="1"/>
  <c r="L19" i="51"/>
  <c r="L21" i="51" s="1"/>
  <c r="K19" i="51"/>
  <c r="K21" i="51" s="1"/>
  <c r="J19" i="51"/>
  <c r="J21" i="51" s="1"/>
  <c r="I19" i="51"/>
  <c r="I21" i="51" s="1"/>
  <c r="H19" i="51"/>
  <c r="H21" i="51" s="1"/>
  <c r="G19" i="51"/>
  <c r="G21" i="51" s="1"/>
  <c r="F19" i="51"/>
  <c r="E19" i="51"/>
  <c r="D19" i="51"/>
  <c r="C19" i="51"/>
  <c r="B19" i="51"/>
  <c r="M19" i="2"/>
  <c r="M21" i="2" s="1"/>
  <c r="L19" i="2"/>
  <c r="L21" i="2" s="1"/>
  <c r="K19" i="2"/>
  <c r="K21" i="2" s="1"/>
  <c r="J19" i="2"/>
  <c r="J21" i="2" s="1"/>
  <c r="I19" i="2"/>
  <c r="I21" i="2" s="1"/>
  <c r="H19" i="2"/>
  <c r="H21" i="2" s="1"/>
  <c r="G19" i="2"/>
  <c r="G21" i="2" s="1"/>
  <c r="F19" i="2"/>
  <c r="E19" i="2"/>
  <c r="D19" i="2"/>
  <c r="C19" i="2"/>
  <c r="B19" i="2"/>
  <c r="B22" i="53" l="1"/>
  <c r="F22" i="53"/>
  <c r="C22" i="53"/>
  <c r="E22" i="53"/>
  <c r="D22" i="53"/>
  <c r="C21" i="2"/>
  <c r="E21" i="2"/>
  <c r="C21" i="51"/>
  <c r="E21" i="51"/>
  <c r="C21" i="48"/>
  <c r="E21" i="48"/>
  <c r="B21" i="24"/>
  <c r="D21" i="24"/>
  <c r="F21" i="24"/>
  <c r="B21" i="38"/>
  <c r="D21" i="38"/>
  <c r="F21" i="38"/>
  <c r="C21" i="45"/>
  <c r="E21" i="45"/>
  <c r="C21" i="47"/>
  <c r="E21" i="47"/>
  <c r="C21" i="40"/>
  <c r="E21" i="40"/>
  <c r="C21" i="31"/>
  <c r="E21" i="31"/>
  <c r="C21" i="8"/>
  <c r="F21" i="8"/>
  <c r="B21" i="35"/>
  <c r="E21" i="35"/>
  <c r="C21" i="27"/>
  <c r="E21" i="27"/>
  <c r="C21" i="52"/>
  <c r="E21" i="52"/>
  <c r="C21" i="22"/>
  <c r="E21" i="22"/>
  <c r="C21" i="50"/>
  <c r="E21" i="50"/>
  <c r="C21" i="23"/>
  <c r="E21" i="23"/>
  <c r="C21" i="19"/>
  <c r="E21" i="19"/>
  <c r="C21" i="25"/>
  <c r="E21" i="25"/>
  <c r="C21" i="20"/>
  <c r="E21" i="20"/>
  <c r="C21" i="49"/>
  <c r="E21" i="49"/>
  <c r="C21" i="15"/>
  <c r="E21" i="15"/>
  <c r="C21" i="33"/>
  <c r="E21" i="33"/>
  <c r="C21" i="21"/>
  <c r="E21" i="21"/>
  <c r="C21" i="13"/>
  <c r="E21" i="13"/>
  <c r="C21" i="37"/>
  <c r="E21" i="37"/>
  <c r="C21" i="16"/>
  <c r="E21" i="16"/>
  <c r="C21" i="3"/>
  <c r="E21" i="3"/>
  <c r="C21" i="17"/>
  <c r="B21" i="14"/>
  <c r="D21" i="14"/>
  <c r="B21" i="10"/>
  <c r="D21" i="10"/>
  <c r="B21" i="9"/>
  <c r="D21" i="9"/>
  <c r="F21" i="9"/>
  <c r="B21" i="26"/>
  <c r="D21" i="26"/>
  <c r="B21" i="12"/>
  <c r="D21" i="12"/>
  <c r="B21" i="7"/>
  <c r="D21" i="7"/>
  <c r="B21" i="6"/>
  <c r="D21" i="6"/>
  <c r="B21" i="5"/>
  <c r="D21" i="5"/>
  <c r="B21" i="4"/>
  <c r="D21" i="4"/>
  <c r="B21" i="30"/>
  <c r="D21" i="30"/>
  <c r="B21" i="2"/>
  <c r="D21" i="2"/>
  <c r="B21" i="51"/>
  <c r="D21" i="51"/>
  <c r="B21" i="48"/>
  <c r="D21" i="48"/>
  <c r="C21" i="24"/>
  <c r="E21" i="24"/>
  <c r="C21" i="38"/>
  <c r="E21" i="38"/>
  <c r="B21" i="45"/>
  <c r="D21" i="45"/>
  <c r="B21" i="47"/>
  <c r="D21" i="47"/>
  <c r="F21" i="47"/>
  <c r="B21" i="40"/>
  <c r="D21" i="40"/>
  <c r="B21" i="31"/>
  <c r="D21" i="31"/>
  <c r="F21" i="31"/>
  <c r="B21" i="8"/>
  <c r="E21" i="8"/>
  <c r="C21" i="35"/>
  <c r="B21" i="27"/>
  <c r="D21" i="27"/>
  <c r="B21" i="52"/>
  <c r="D21" i="52"/>
  <c r="B21" i="22"/>
  <c r="D21" i="22"/>
  <c r="B21" i="50"/>
  <c r="D21" i="50"/>
  <c r="B21" i="23"/>
  <c r="D21" i="23"/>
  <c r="B21" i="19"/>
  <c r="D21" i="19"/>
  <c r="B21" i="25"/>
  <c r="D21" i="25"/>
  <c r="B21" i="20"/>
  <c r="D21" i="20"/>
  <c r="B21" i="49"/>
  <c r="C22" i="49" s="1"/>
  <c r="D21" i="49"/>
  <c r="B21" i="15"/>
  <c r="D21" i="15"/>
  <c r="F21" i="15"/>
  <c r="B21" i="33"/>
  <c r="D21" i="33"/>
  <c r="B21" i="21"/>
  <c r="D21" i="21"/>
  <c r="B21" i="13"/>
  <c r="D21" i="13"/>
  <c r="F21" i="13"/>
  <c r="B21" i="37"/>
  <c r="D21" i="37"/>
  <c r="B21" i="16"/>
  <c r="D21" i="16"/>
  <c r="B21" i="3"/>
  <c r="D21" i="3"/>
  <c r="B21" i="17"/>
  <c r="D21" i="17"/>
  <c r="C21" i="14"/>
  <c r="E21" i="14"/>
  <c r="C21" i="10"/>
  <c r="E21" i="10"/>
  <c r="C21" i="9"/>
  <c r="E21" i="9"/>
  <c r="C21" i="26"/>
  <c r="E21" i="26"/>
  <c r="C21" i="12"/>
  <c r="E21" i="12"/>
  <c r="C21" i="7"/>
  <c r="E21" i="7"/>
  <c r="C21" i="6"/>
  <c r="E21" i="6"/>
  <c r="C21" i="5"/>
  <c r="E21" i="5"/>
  <c r="C21" i="4"/>
  <c r="E21" i="4"/>
  <c r="C21" i="30"/>
  <c r="E21" i="30"/>
  <c r="F21" i="23"/>
  <c r="F21" i="17"/>
  <c r="F21" i="45"/>
  <c r="F21" i="40"/>
  <c r="F21" i="52"/>
  <c r="F21" i="19"/>
  <c r="F21" i="26"/>
  <c r="F21" i="30"/>
  <c r="F21" i="2"/>
  <c r="F21" i="33"/>
  <c r="F21" i="3"/>
  <c r="F21" i="10"/>
  <c r="F21" i="4"/>
  <c r="F21" i="7"/>
  <c r="F21" i="16"/>
  <c r="F21" i="14"/>
  <c r="F21" i="49"/>
  <c r="F21" i="51"/>
  <c r="F21" i="5"/>
  <c r="F21" i="48"/>
  <c r="F21" i="50"/>
  <c r="F21" i="20"/>
  <c r="F21" i="6"/>
  <c r="F21" i="27"/>
  <c r="F21" i="37"/>
  <c r="F21" i="12"/>
  <c r="F21" i="35"/>
  <c r="F21" i="25"/>
  <c r="F21" i="21"/>
  <c r="F21" i="22"/>
  <c r="C19" i="29"/>
  <c r="M19" i="29"/>
  <c r="M21" i="29" s="1"/>
  <c r="L19" i="29"/>
  <c r="L21" i="29" s="1"/>
  <c r="K19" i="29"/>
  <c r="K21" i="29" s="1"/>
  <c r="J19" i="29"/>
  <c r="J21" i="29" s="1"/>
  <c r="I19" i="29"/>
  <c r="I21" i="29" s="1"/>
  <c r="H19" i="29"/>
  <c r="H21" i="29" s="1"/>
  <c r="G19" i="29"/>
  <c r="G21" i="29" s="1"/>
  <c r="F19" i="29"/>
  <c r="E19" i="29"/>
  <c r="D19" i="29"/>
  <c r="D21" i="29" l="1"/>
  <c r="C21" i="29"/>
  <c r="E21" i="29"/>
  <c r="C22" i="23"/>
  <c r="F22" i="35"/>
  <c r="D22" i="35"/>
  <c r="E22" i="35"/>
  <c r="C22" i="35"/>
  <c r="B22" i="35"/>
  <c r="C22" i="8"/>
  <c r="E22" i="38"/>
  <c r="D22" i="38"/>
  <c r="B22" i="38"/>
  <c r="C22" i="38"/>
  <c r="E22" i="24"/>
  <c r="D22" i="24"/>
  <c r="B22" i="24"/>
  <c r="C22" i="24"/>
  <c r="F22" i="17"/>
  <c r="E22" i="17"/>
  <c r="D22" i="17"/>
  <c r="C22" i="17"/>
  <c r="B22" i="17"/>
  <c r="F22" i="3"/>
  <c r="E22" i="3"/>
  <c r="D22" i="3"/>
  <c r="B22" i="3"/>
  <c r="C22" i="3"/>
  <c r="F22" i="16"/>
  <c r="E22" i="16"/>
  <c r="D22" i="16"/>
  <c r="C22" i="16"/>
  <c r="B22" i="16"/>
  <c r="F22" i="37"/>
  <c r="D22" i="37"/>
  <c r="E22" i="37"/>
  <c r="B22" i="37"/>
  <c r="C22" i="37"/>
  <c r="B22" i="13"/>
  <c r="C22" i="13"/>
  <c r="F22" i="21"/>
  <c r="E22" i="21"/>
  <c r="D22" i="21"/>
  <c r="C22" i="21"/>
  <c r="B22" i="21"/>
  <c r="F22" i="33"/>
  <c r="E22" i="33"/>
  <c r="D22" i="33"/>
  <c r="C22" i="33"/>
  <c r="B22" i="33"/>
  <c r="D22" i="15"/>
  <c r="C22" i="15"/>
  <c r="B22" i="15"/>
  <c r="F22" i="49"/>
  <c r="E22" i="49"/>
  <c r="D22" i="49"/>
  <c r="B22" i="49"/>
  <c r="B22" i="20"/>
  <c r="F22" i="20"/>
  <c r="E22" i="20"/>
  <c r="D22" i="20"/>
  <c r="C22" i="20"/>
  <c r="F22" i="25"/>
  <c r="E22" i="25"/>
  <c r="D22" i="25"/>
  <c r="B22" i="25"/>
  <c r="C22" i="25"/>
  <c r="F22" i="19"/>
  <c r="D22" i="19"/>
  <c r="E22" i="19"/>
  <c r="B22" i="19"/>
  <c r="C22" i="19"/>
  <c r="F22" i="23"/>
  <c r="E22" i="23"/>
  <c r="D22" i="23"/>
  <c r="B22" i="23"/>
  <c r="F22" i="50"/>
  <c r="E22" i="50"/>
  <c r="D22" i="50"/>
  <c r="C22" i="50"/>
  <c r="B22" i="50"/>
  <c r="B22" i="22"/>
  <c r="F22" i="22"/>
  <c r="E22" i="22"/>
  <c r="D22" i="22"/>
  <c r="C22" i="22"/>
  <c r="F22" i="52"/>
  <c r="E22" i="52"/>
  <c r="D22" i="52"/>
  <c r="B22" i="52"/>
  <c r="C22" i="52"/>
  <c r="F22" i="27"/>
  <c r="E22" i="27"/>
  <c r="D22" i="27"/>
  <c r="B22" i="27"/>
  <c r="C22" i="27"/>
  <c r="F22" i="8"/>
  <c r="E22" i="8"/>
  <c r="D22" i="8"/>
  <c r="B22" i="8"/>
  <c r="D22" i="31"/>
  <c r="B22" i="31"/>
  <c r="C22" i="31"/>
  <c r="E22" i="40"/>
  <c r="D22" i="40"/>
  <c r="C22" i="40"/>
  <c r="B22" i="40"/>
  <c r="D22" i="47"/>
  <c r="B22" i="47"/>
  <c r="C22" i="47"/>
  <c r="F22" i="45"/>
  <c r="E22" i="45"/>
  <c r="D22" i="45"/>
  <c r="B22" i="45"/>
  <c r="C22" i="45"/>
  <c r="F22" i="48"/>
  <c r="E22" i="48"/>
  <c r="D22" i="48"/>
  <c r="B22" i="48"/>
  <c r="C22" i="48"/>
  <c r="F22" i="51"/>
  <c r="E22" i="51"/>
  <c r="D22" i="51"/>
  <c r="B22" i="51"/>
  <c r="C22" i="51"/>
  <c r="F22" i="2"/>
  <c r="E22" i="2"/>
  <c r="D22" i="2"/>
  <c r="B22" i="2"/>
  <c r="C22" i="2"/>
  <c r="F22" i="30"/>
  <c r="E22" i="30"/>
  <c r="D22" i="30"/>
  <c r="C22" i="30"/>
  <c r="B22" i="30"/>
  <c r="F22" i="4"/>
  <c r="E22" i="4"/>
  <c r="D22" i="4"/>
  <c r="C22" i="4"/>
  <c r="B22" i="4"/>
  <c r="F22" i="5"/>
  <c r="D22" i="5"/>
  <c r="E22" i="5"/>
  <c r="B22" i="5"/>
  <c r="C22" i="5"/>
  <c r="F22" i="6"/>
  <c r="E22" i="6"/>
  <c r="D22" i="6"/>
  <c r="B22" i="6"/>
  <c r="C22" i="6"/>
  <c r="F22" i="7"/>
  <c r="E22" i="7"/>
  <c r="D22" i="7"/>
  <c r="C22" i="7"/>
  <c r="B22" i="7"/>
  <c r="F22" i="12"/>
  <c r="D22" i="12"/>
  <c r="E22" i="12"/>
  <c r="C22" i="12"/>
  <c r="B22" i="12"/>
  <c r="F22" i="26"/>
  <c r="E22" i="26"/>
  <c r="D22" i="26"/>
  <c r="B22" i="26"/>
  <c r="C22" i="26"/>
  <c r="F22" i="9"/>
  <c r="E22" i="9"/>
  <c r="D22" i="9"/>
  <c r="B22" i="9"/>
  <c r="C22" i="9"/>
  <c r="F22" i="10"/>
  <c r="D22" i="10"/>
  <c r="E22" i="10"/>
  <c r="B22" i="10"/>
  <c r="C22" i="10"/>
  <c r="F22" i="14"/>
  <c r="D22" i="14"/>
  <c r="E22" i="14"/>
  <c r="B22" i="14"/>
  <c r="C22" i="14"/>
  <c r="F22" i="40"/>
  <c r="F21" i="29"/>
  <c r="B19" i="29"/>
  <c r="B21" i="29" l="1"/>
  <c r="F22" i="29" l="1"/>
  <c r="E22" i="29"/>
  <c r="D22" i="29"/>
  <c r="B22" i="29"/>
  <c r="C22" i="29"/>
</calcChain>
</file>

<file path=xl/sharedStrings.xml><?xml version="1.0" encoding="utf-8"?>
<sst xmlns="http://schemas.openxmlformats.org/spreadsheetml/2006/main" count="1367" uniqueCount="79">
  <si>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</si>
  <si>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</si>
  <si>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</si>
  <si>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</si>
  <si>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</si>
  <si>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</si>
  <si>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</si>
  <si>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</si>
  <si>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</si>
  <si>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</si>
  <si>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</si>
  <si>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</si>
  <si>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</si>
  <si>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</si>
  <si>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</si>
  <si>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</si>
  <si>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</si>
  <si>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</si>
  <si>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</si>
  <si>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</si>
  <si>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</si>
  <si>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</si>
  <si>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</si>
  <si>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</si>
  <si>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</si>
  <si>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</si>
  <si>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</si>
  <si>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</si>
  <si>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</si>
  <si>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</si>
  <si>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</si>
  <si>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</si>
  <si>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</si>
  <si>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</si>
  <si>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 xml:space="preserve">  </t>
  </si>
  <si>
    <t xml:space="preserve">     </t>
  </si>
  <si>
    <t>.</t>
  </si>
  <si>
    <t xml:space="preserve">                                                     </t>
  </si>
  <si>
    <t>NPC= NÃO PRESTOU CONTAS</t>
  </si>
  <si>
    <t>VEREADOR Aderaldo de Oliveira  - DEMONSTRATIVO DA VERBA INDENIZATORIA 2020</t>
  </si>
  <si>
    <t>VEREADOR Aerto Luna - DEMONSTRATIVO DA VERBA INDENIZATORIA 2020</t>
  </si>
  <si>
    <t>VEREADOR Aimée Silva - DEMONSTRATIVO DA VERBA INDENIZATORIA 2020</t>
  </si>
  <si>
    <t>VEREADOR Alcides Teixeira Neto - DEMONSTRATIVO DA VERBA INDENIZATORIA 2020</t>
  </si>
  <si>
    <t>VEREADOR Aline Mariano - DEMONSTRATIVO DA VERBA INDENIZATORIA 2020</t>
  </si>
  <si>
    <t>VEREADOR Almir Fernando - DEMONSTRATIVO DA VERBA INDENIZATORIA 2020</t>
  </si>
  <si>
    <t xml:space="preserve"> VEREADOR Amaro Cipriano de Lima- DEMONSTRATIVO DA VERBA INDENIZATORIA 2020</t>
  </si>
  <si>
    <t>VEREADOR José Wilton de Brito Cavalcanti - DEMONSTRATIVO DA VERBA INDENIZATORIA 2020</t>
  </si>
  <si>
    <t>VEREADOR Samuel Salazar - DEMONSTRATIVO DA VERBA INDENIZATORIA 2020</t>
  </si>
  <si>
    <t>VEREADOR Romerinho Jatobá - DEMONSTRATIVO DA VERBA INDENIZATORIA 2020</t>
  </si>
  <si>
    <t>VEREADOR Rogério De Lucca - DEMONSTRATIVO DA VERBA INDENIZATORIA 2020</t>
  </si>
  <si>
    <t>VEREADOR Rodrigo Coutinho - DEMONSTRATIVO DA VERBA INDENIZATORIA 2020</t>
  </si>
  <si>
    <t>VEREADOR Rinaldo Júnior - DEMONSTRATIVO DA VERBA INDENIZATORIA 2020</t>
  </si>
  <si>
    <t>VEREADOR Ricardo Cruz- DEMONSTRATIVO DA VERBA INDENIZATORIA 2020</t>
  </si>
  <si>
    <t>VEREADOR Renato Antunes - DEMONSTRATIVO DA VERBA INDENIZATORIA 2020</t>
  </si>
  <si>
    <t>VEREADOR Rafael Acioli - DEMONSTRATIVO DA VERBA INDENIZATORIA 2020</t>
  </si>
  <si>
    <t>VEREADOR Natália de Menudo - DEMONSTRATIVO DA VERBA INDENIZATORIA 2020</t>
  </si>
  <si>
    <t>VEREADOR Marcos di Bria - DEMONSTRATIVO DA VERBA INDENIZATORIA 2020</t>
  </si>
  <si>
    <t>VEREADOR Luiz Eustáquio Ramos Neto - DEMONSTRATIVO DA VERBA INDENIZATORIA 2020</t>
  </si>
  <si>
    <t>VEREADOR Júnior Bocão - DEMONSTRATIVO DA VERBA INDENIZATORIA 2020</t>
  </si>
  <si>
    <t>VEREADOR João da Costa Bezerra Filho - DEMONSTRATIVO DA VERBA INDENIZATORIA 2020</t>
  </si>
  <si>
    <t>VEREADOR Jayme Asfora - DEMONSTRATIVO DA VERBA INDENIZATORIA 2020</t>
  </si>
  <si>
    <t>VEREADOR Jairo Britto - DEMONSTRATIVO DA VERBA INDENIZATORIA 2020</t>
  </si>
  <si>
    <t>VEREADOR Ivan Moraes - DEMONSTRATIVO DA VERBA INDENIZATORIA 2020</t>
  </si>
  <si>
    <t>VEREADOR Hélio Guabiraba - DEMONSTRATIVO DA VERBA INDENIZATORIA 2020</t>
  </si>
  <si>
    <t>VEREADOR Maria Goretti Cordeiro de Queiroz - DEMONSTRATIVO DA VERBA INDENIZATORIA 2020</t>
  </si>
  <si>
    <t xml:space="preserve">VEREADOR Gilberto Alves - DEMONSTRATIVO DA VERBA INDENIZATORIA 2020      </t>
  </si>
  <si>
    <t>VEREADOR Fred Ferreira - DEMONSTRATIVO DA VERBA INDENIZATORIA 2020</t>
  </si>
  <si>
    <t>VEREADOR Felipe Francismar- DEMONSTRATIVO DA VERBA INDENIZATORIA 2020</t>
  </si>
  <si>
    <t>VEREADOR Eduardo Marques - DEMONSTRATIVO DA VERBA INDENIZATORIA 2020</t>
  </si>
  <si>
    <t>VEREADOR Eduardo Pereira - DEMONSTRATIVO DA VERBA INDENIZATORIA 2020</t>
  </si>
  <si>
    <t>VEREADOR Davi Muniz- DEMONSTRATIVO DA VERBA INDENIZATORIA 2020</t>
  </si>
  <si>
    <t>VEREADOR Daize Michele de Aguiar- DEMONSTRATIVO DA VERBA INDENIZATORIA 2020</t>
  </si>
  <si>
    <t>VEREADOR Chico Kiko - DEMONSTRATIVO DA VERBA INDENIZATORIA 2020</t>
  </si>
  <si>
    <t>VEREADOR  Benjamin da Saúde - DEMONSTRATIVO DA VERBA INDENIZATORIA 2020</t>
  </si>
  <si>
    <t>VEREADOR Augusto Carreras - DEMONSTRATIVO DA VERBA INDENIZATORIA 2020</t>
  </si>
  <si>
    <t>VEREADOR Antônio Luiz Neto - DEMONSTRATIVO DA VERBA INDENIZATORIA 2020</t>
  </si>
  <si>
    <t>VEREADOR André Régis - DEMONSTRATIVO DA VERBA INDENIZATORIA 2020</t>
  </si>
  <si>
    <t>VEREADOR Ana Lúcia do Rêgo Ferreira- DEMONSTRATIVO DA VERBA INDENIZATORIA 2020</t>
  </si>
  <si>
    <t>DEMONSTRATIVO DA VERBA INDENIZATORIA 2020 - 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</si>
</sst>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3" fillId="0" borderId="22" xfId="0" applyNumberFormat="1" applyFont="1" applyFill="1" applyBorder="1" applyAlignment="1">
      <alignment horizontal="justify" vertical="top" wrapText="1"/>
    </xf>
    <xf numFmtId="0" fontId="3" fillId="0" borderId="21" xfId="0" applyNumberFormat="1" applyFont="1" applyFill="1" applyBorder="1" applyAlignment="1">
      <alignment horizontal="justify" vertical="top" wrapText="1"/>
    </xf>
    <xf numFmtId="43" fontId="3" fillId="0" borderId="21" xfId="1" applyFont="1" applyFill="1" applyBorder="1" applyAlignment="1">
      <alignment horizontal="justify" vertical="top" wrapText="1"/>
    </xf>
    <xf numFmtId="0" fontId="3" fillId="0" borderId="23" xfId="0" applyNumberFormat="1" applyFont="1" applyFill="1" applyBorder="1" applyAlignment="1">
      <alignment horizontal="justify" vertical="top" wrapText="1"/>
    </xf>
    <xf numFmtId="0" fontId="10" fillId="0" borderId="24" xfId="0" applyFont="1" applyFill="1" applyBorder="1"/>
    <xf numFmtId="43" fontId="11" fillId="2" borderId="25" xfId="1" applyFont="1" applyFill="1" applyBorder="1" applyAlignment="1">
      <alignment horizontal="center"/>
    </xf>
    <xf numFmtId="43" fontId="11" fillId="2" borderId="26" xfId="1" applyFont="1" applyFill="1" applyBorder="1" applyAlignment="1">
      <alignment horizontal="center"/>
    </xf>
    <xf numFmtId="43" fontId="11" fillId="0" borderId="26" xfId="1" applyFont="1" applyFill="1" applyBorder="1"/>
    <xf numFmtId="2" fontId="11" fillId="0" borderId="26" xfId="1" applyNumberFormat="1" applyFont="1" applyFill="1" applyBorder="1"/>
    <xf numFmtId="43" fontId="11" fillId="0" borderId="27" xfId="1" applyFont="1" applyFill="1" applyBorder="1"/>
    <xf numFmtId="0" fontId="3" fillId="0" borderId="1" xfId="0" applyNumberFormat="1" applyFont="1" applyFill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0" fontId="10" fillId="3" borderId="5" xfId="0" applyFont="1" applyFill="1" applyBorder="1" applyAlignment="1">
      <alignment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43" fontId="11" fillId="0" borderId="26" xfId="1" applyFont="1" applyFill="1" applyBorder="1" applyAlignment="1">
      <alignment vertical="center"/>
    </xf>
    <xf numFmtId="2" fontId="11" fillId="0" borderId="26" xfId="1" applyNumberFormat="1" applyFont="1" applyFill="1" applyBorder="1" applyAlignment="1">
      <alignment vertical="center"/>
    </xf>
    <xf numFmtId="43" fontId="11" fillId="0" borderId="27" xfId="1" applyFont="1" applyFill="1" applyBorder="1" applyAlignment="1">
      <alignment vertical="center"/>
    </xf>
    <xf numFmtId="43" fontId="11" fillId="2" borderId="28" xfId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justify" vertical="center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1" xfId="0" applyNumberFormat="1" applyFont="1" applyFill="1" applyBorder="1" applyAlignment="1">
      <alignment horizontal="justify" vertical="center" wrapText="1"/>
    </xf>
    <xf numFmtId="43" fontId="3" fillId="0" borderId="21" xfId="1" applyFont="1" applyFill="1" applyBorder="1" applyAlignment="1">
      <alignment horizontal="justify" vertical="center" wrapText="1"/>
    </xf>
    <xf numFmtId="0" fontId="3" fillId="0" borderId="23" xfId="0" applyNumberFormat="1" applyFont="1" applyFill="1" applyBorder="1" applyAlignment="1">
      <alignment horizontal="justify" vertical="center" wrapText="1"/>
    </xf>
    <xf numFmtId="0" fontId="10" fillId="0" borderId="24" xfId="0" applyFont="1" applyFill="1" applyBorder="1" applyAlignment="1">
      <alignment vertical="center"/>
    </xf>
    <xf numFmtId="43" fontId="3" fillId="0" borderId="8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6" xfId="1" applyFont="1" applyFill="1" applyBorder="1" applyAlignment="1">
      <alignment horizontal="right" vertical="center"/>
    </xf>
    <xf numFmtId="43" fontId="3" fillId="0" borderId="8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right" vertical="center"/>
    </xf>
    <xf numFmtId="43" fontId="11" fillId="0" borderId="26" xfId="1" applyFont="1" applyFill="1" applyBorder="1" applyAlignment="1">
      <alignment horizontal="right" vertical="center"/>
    </xf>
    <xf numFmtId="2" fontId="11" fillId="0" borderId="26" xfId="1" applyNumberFormat="1" applyFont="1" applyFill="1" applyBorder="1" applyAlignment="1">
      <alignment horizontal="right" vertical="center"/>
    </xf>
    <xf numFmtId="43" fontId="11" fillId="0" borderId="27" xfId="1" applyFont="1" applyFill="1" applyBorder="1" applyAlignment="1">
      <alignment horizontal="right" vertical="center"/>
    </xf>
    <xf numFmtId="43" fontId="11" fillId="2" borderId="28" xfId="1" applyFont="1" applyFill="1" applyBorder="1" applyAlignment="1">
      <alignment horizontal="right" vertical="center"/>
    </xf>
    <xf numFmtId="43" fontId="11" fillId="2" borderId="29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center" vertical="center"/>
    </xf>
    <xf numFmtId="43" fontId="11" fillId="2" borderId="25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11" fillId="2" borderId="25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left" vertical="center"/>
    </xf>
    <xf numFmtId="2" fontId="11" fillId="0" borderId="26" xfId="1" applyNumberFormat="1" applyFont="1" applyFill="1" applyBorder="1" applyAlignment="1">
      <alignment horizontal="left" vertical="center"/>
    </xf>
    <xf numFmtId="43" fontId="11" fillId="0" borderId="27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center" vertical="center"/>
    </xf>
    <xf numFmtId="2" fontId="11" fillId="0" borderId="26" xfId="1" applyNumberFormat="1" applyFont="1" applyFill="1" applyBorder="1" applyAlignment="1">
      <alignment horizontal="center" vertical="center"/>
    </xf>
    <xf numFmtId="43" fontId="11" fillId="0" borderId="27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11" fillId="2" borderId="26" xfId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22" xfId="0" applyNumberFormat="1" applyFont="1" applyFill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3" fontId="12" fillId="0" borderId="13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4"/>
  <sheetViews>
    <sheetView tabSelected="1" zoomScaleNormal="100" workbookViewId="0">
      <selection activeCell="F5" sqref="F5"/>
    </sheetView>
  </sheetViews>
  <sheetFormatPr defaultRowHeight="12.75" x14ac:dyDescent="0.2"/>
  <cols>
    <col min="1" max="1" width="57.5703125" style="16" bestFit="1" customWidth="1"/>
    <col min="2" max="3" width="11" style="11" customWidth="1"/>
    <col min="4" max="6" width="11" style="12" customWidth="1"/>
    <col min="7" max="13" width="9.7109375" style="12" customWidth="1"/>
    <col min="14" max="16384" width="9.140625" style="14"/>
  </cols>
  <sheetData>
    <row r="1" spans="1:14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 x14ac:dyDescent="0.25">
      <c r="A2" s="98" t="s">
        <v>78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 x14ac:dyDescent="0.25">
      <c r="A3" s="101" t="s">
        <v>0</v>
      </c>
      <c r="B3" s="103" t="s">
        <v>1</v>
      </c>
      <c r="C3" s="103" t="s">
        <v>2</v>
      </c>
      <c r="D3" s="103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03" t="s">
        <v>16</v>
      </c>
      <c r="J3" s="103" t="s">
        <v>8</v>
      </c>
      <c r="K3" s="103" t="s">
        <v>9</v>
      </c>
      <c r="L3" s="103" t="s">
        <v>10</v>
      </c>
      <c r="M3" s="105" t="s">
        <v>11</v>
      </c>
    </row>
    <row r="4" spans="1:14" s="38" customFormat="1" ht="11.25" x14ac:dyDescent="0.25">
      <c r="A4" s="102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 x14ac:dyDescent="0.2">
      <c r="A5" s="36" t="s">
        <v>19</v>
      </c>
      <c r="B5" s="40">
        <f>SUM('ADERALDO OLIVEIRA'!B5+'AERTO LUNA'!B5+'AIMÉE SILVA'!B5+'ALCIDES TEIXEIRA NETO'!B5+'ALINE MARIANO'!B5+'ALMIR FERNANDO'!B5+'AMARO CIPRIANO'!B5+'ANA LÚCIA'!B5+'ANDRÉ RÉGIS'!B5+'ANTONIO LUIZ NETO'!B5+'AUGUSTO CARRERAS'!B5+'BENJAMIN DA SAÚDE'!B5+'CHICO KIKO'!B5+'DAIZE MICHELE'!B5+'DAVI MUNIZ'!B5+'EDUARDO CHERA'!B5+'EDUARDO MARQUES'!B5+'FELIPE FRANCISMAR'!B5+'FRED FERREIRA'!B5+'GILBERTO ALVES'!B5+'GORETTI QUEIROZ'!B5+'HÉLIO GUABIRARA'!B5+'IVAN MORAES'!B5+'JAIRO BRITTO'!B5+'JAYME ASFORA'!B5+'JOÃO DA COSTA'!B5+'JÚNIOR BOCÃO'!B5+'LUIZ EUSTÁQUIO'!B5+'MARCOS DI BRIA'!B5+'NATÁLIA DE MENUDO'!B5+'RAFAEL ACIOLI'!B5+'RENATO ANTUNES'!B5+'RICARDO CRUZ'!B5+'RINALDO JÚNIOR'!B5+'RODRIGO COUTINHO'!B5+'ROGÉRIO DE LUCCA'!B5+'ROMERINHO JATOBÁ '!B5+'SAMUEL SALAZAR'!B5+'WILTON BRITO'!B5)</f>
        <v>29519.59</v>
      </c>
      <c r="C5" s="40">
        <f>SUM('ADERALDO OLIVEIRA'!C5+'AERTO LUNA'!C5+'AIMÉE SILVA'!C5+'ALCIDES TEIXEIRA NETO'!C5+'ALINE MARIANO'!C5+'ALMIR FERNANDO'!C5+'AMARO CIPRIANO'!C5+'ANA LÚCIA'!C5+'ANDRÉ RÉGIS'!C5+'ANTONIO LUIZ NETO'!C5+'AUGUSTO CARRERAS'!C5+'BENJAMIN DA SAÚDE'!C5+'CHICO KIKO'!C5+'DAIZE MICHELE'!C5+'DAVI MUNIZ'!C5+'EDUARDO CHERA'!C5+'EDUARDO MARQUES'!C5+'FELIPE FRANCISMAR'!C5+'FRED FERREIRA'!C5+'GILBERTO ALVES'!C5+'GORETTI QUEIROZ'!C5+'HÉLIO GUABIRARA'!C5+'IVAN MORAES'!C5+'JAIRO BRITTO'!C5+'JAYME ASFORA'!C5+'JOÃO DA COSTA'!C5+'JÚNIOR BOCÃO'!C5+'LUIZ EUSTÁQUIO'!C5+'MARCOS DI BRIA'!C5+'NATÁLIA DE MENUDO'!C5+'RAFAEL ACIOLI'!C5+'RENATO ANTUNES'!C5+'RICARDO CRUZ'!C5+'RINALDO JÚNIOR'!C5+'RODRIGO COUTINHO'!C5+'ROGÉRIO DE LUCCA'!C5+'ROMERINHO JATOBÁ '!C5+'SAMUEL SALAZAR'!C5+'WILTON BRITO'!C5)</f>
        <v>29724.13</v>
      </c>
      <c r="D5" s="40">
        <f>SUM('ADERALDO OLIVEIRA'!D5+'AERTO LUNA'!D5+'AIMÉE SILVA'!D5+'ALCIDES TEIXEIRA NETO'!D5+'ALINE MARIANO'!D5+'ALMIR FERNANDO'!D5+'AMARO CIPRIANO'!D5+'ANA LÚCIA'!D5+'ANDRÉ RÉGIS'!D5+'ANTONIO LUIZ NETO'!D5+'AUGUSTO CARRERAS'!D5+'BENJAMIN DA SAÚDE'!D5+'CHICO KIKO'!D5+'DAIZE MICHELE'!D5+'DAVI MUNIZ'!D5+'EDUARDO CHERA'!D5+'EDUARDO MARQUES'!D5+'FELIPE FRANCISMAR'!D5+'FRED FERREIRA'!D5+'GILBERTO ALVES'!D5+'GORETTI QUEIROZ'!D5+'HÉLIO GUABIRARA'!D5+'IVAN MORAES'!D5+'JAIRO BRITTO'!D5+'JAYME ASFORA'!D5+'JOÃO DA COSTA'!D5+'JÚNIOR BOCÃO'!D5+'LUIZ EUSTÁQUIO'!D5+'MARCOS DI BRIA'!D5+'NATÁLIA DE MENUDO'!D5+'RAFAEL ACIOLI'!D5+'RENATO ANTUNES'!D5+'RICARDO CRUZ'!D5+'RINALDO JÚNIOR'!D5+'RODRIGO COUTINHO'!D5+'ROGÉRIO DE LUCCA'!D5+'ROMERINHO JATOBÁ '!D5+'SAMUEL SALAZAR'!D5+'WILTON BRITO'!D5)</f>
        <v>29812.45</v>
      </c>
      <c r="E5" s="40">
        <f>SUM('ADERALDO OLIVEIRA'!E5+'AERTO LUNA'!E5+'AIMÉE SILVA'!E5+'ALCIDES TEIXEIRA NETO'!E5+'ALINE MARIANO'!E5+'ALMIR FERNANDO'!E5+'AMARO CIPRIANO'!E5+'ANA LÚCIA'!E5+'ANDRÉ RÉGIS'!E5+'ANTONIO LUIZ NETO'!E5+'AUGUSTO CARRERAS'!E5+'BENJAMIN DA SAÚDE'!E5+'CHICO KIKO'!E5+'DAIZE MICHELE'!E5+'DAVI MUNIZ'!E5+'EDUARDO CHERA'!E5+'EDUARDO MARQUES'!E5+'FELIPE FRANCISMAR'!E5+'FRED FERREIRA'!E5+'GILBERTO ALVES'!E5+'GORETTI QUEIROZ'!E5+'HÉLIO GUABIRARA'!E5+'IVAN MORAES'!E5+'JAIRO BRITTO'!E5+'JAYME ASFORA'!E5+'JOÃO DA COSTA'!E5+'JÚNIOR BOCÃO'!E5+'LUIZ EUSTÁQUIO'!E5+'MARCOS DI BRIA'!E5+'NATÁLIA DE MENUDO'!E5+'RAFAEL ACIOLI'!E5+'RENATO ANTUNES'!E5+'RICARDO CRUZ'!E5+'RINALDO JÚNIOR'!E5+'RODRIGO COUTINHO'!E5+'ROGÉRIO DE LUCCA'!E5+'ROMERINHO JATOBÁ '!E5+'SAMUEL SALAZAR'!E5+'WILTON BRITO'!E5)</f>
        <v>29312.45</v>
      </c>
      <c r="F5" s="40">
        <f>SUM('ADERALDO OLIVEIRA'!F5+'AERTO LUNA'!F5+'AIMÉE SILVA'!F5+'ALCIDES TEIXEIRA NETO'!F5+'ALINE MARIANO'!F5+'ALMIR FERNANDO'!F5+'AMARO CIPRIANO'!F5+'ANA LÚCIA'!F5+'ANDRÉ RÉGIS'!F5+'ANTONIO LUIZ NETO'!F5+'AUGUSTO CARRERAS'!F5+'BENJAMIN DA SAÚDE'!F5+'CHICO KIKO'!F5+'DAIZE MICHELE'!F5+'DAVI MUNIZ'!F5+'EDUARDO CHERA'!F5+'EDUARDO MARQUES'!F5+'FELIPE FRANCISMAR'!F5+'FRED FERREIRA'!F5+'GILBERTO ALVES'!F5+'GORETTI QUEIROZ'!F5+'HÉLIO GUABIRARA'!F5+'IVAN MORAES'!F5+'JAIRO BRITTO'!F5+'JAYME ASFORA'!F5+'JOÃO DA COSTA'!F5+'JÚNIOR BOCÃO'!F5+'LUIZ EUSTÁQUIO'!F5+'MARCOS DI BRIA'!F5+'NATÁLIA DE MENUDO'!F5+'RAFAEL ACIOLI'!F5+'RENATO ANTUNES'!F5+'RICARDO CRUZ'!F5+'RINALDO JÚNIOR'!F5+'RODRIGO COUTINHO'!F5+'ROGÉRIO DE LUCCA'!F5+'ROMERINHO JATOBÁ '!F5+'SAMUEL SALAZAR'!F5+'WILTON BRITO'!F5)</f>
        <v>29312.45</v>
      </c>
      <c r="G5" s="61"/>
      <c r="H5" s="61"/>
      <c r="I5" s="61"/>
      <c r="J5" s="61"/>
      <c r="K5" s="61"/>
      <c r="L5" s="61"/>
      <c r="M5" s="62"/>
    </row>
    <row r="6" spans="1:14" ht="15" customHeight="1" x14ac:dyDescent="0.2">
      <c r="A6" s="39" t="s">
        <v>20</v>
      </c>
      <c r="B6" s="40">
        <f>SUM('ADERALDO OLIVEIRA'!B6+'AERTO LUNA'!B6+'AIMÉE SILVA'!B6+'ALCIDES TEIXEIRA NETO'!B6+'ALINE MARIANO'!B6+'ALMIR FERNANDO'!B6+'AMARO CIPRIANO'!B6+'ANA LÚCIA'!B6+'ANDRÉ RÉGIS'!B6+'ANTONIO LUIZ NETO'!B6+'AUGUSTO CARRERAS'!B6+'BENJAMIN DA SAÚDE'!B6+'CHICO KIKO'!B6+'DAIZE MICHELE'!B6+'DAVI MUNIZ'!B6+'EDUARDO CHERA'!B6+'EDUARDO MARQUES'!B6+'FELIPE FRANCISMAR'!B6+'FRED FERREIRA'!B6+'GILBERTO ALVES'!B6+'GORETTI QUEIROZ'!B6+'HÉLIO GUABIRARA'!B6+'IVAN MORAES'!B6+'JAIRO BRITTO'!B6+'JAYME ASFORA'!B6+'JOÃO DA COSTA'!B6+'JÚNIOR BOCÃO'!B6+'LUIZ EUSTÁQUIO'!B6+'MARCOS DI BRIA'!B6+'NATÁLIA DE MENUDO'!B6+'RAFAEL ACIOLI'!B6+'RENATO ANTUNES'!B6+'RICARDO CRUZ'!B6+'RINALDO JÚNIOR'!B6+'RODRIGO COUTINHO'!B6+'ROGÉRIO DE LUCCA'!B6+'ROMERINHO JATOBÁ '!B6+'SAMUEL SALAZAR'!B6+'WILTON BRITO'!B6)</f>
        <v>2975.74</v>
      </c>
      <c r="C6" s="40">
        <f>SUM('ADERALDO OLIVEIRA'!C6+'AERTO LUNA'!C6+'AIMÉE SILVA'!C6+'ALCIDES TEIXEIRA NETO'!C6+'ALINE MARIANO'!C6+'ALMIR FERNANDO'!C6+'AMARO CIPRIANO'!C6+'ANA LÚCIA'!C6+'ANDRÉ RÉGIS'!C6+'ANTONIO LUIZ NETO'!C6+'AUGUSTO CARRERAS'!C6+'BENJAMIN DA SAÚDE'!C6+'CHICO KIKO'!C6+'DAIZE MICHELE'!C6+'DAVI MUNIZ'!C6+'EDUARDO CHERA'!C6+'EDUARDO MARQUES'!C6+'FELIPE FRANCISMAR'!C6+'FRED FERREIRA'!C6+'GILBERTO ALVES'!C6+'GORETTI QUEIROZ'!C6+'HÉLIO GUABIRARA'!C6+'IVAN MORAES'!C6+'JAIRO BRITTO'!C6+'JAYME ASFORA'!C6+'JOÃO DA COSTA'!C6+'JÚNIOR BOCÃO'!C6+'LUIZ EUSTÁQUIO'!C6+'MARCOS DI BRIA'!C6+'NATÁLIA DE MENUDO'!C6+'RAFAEL ACIOLI'!C6+'RENATO ANTUNES'!C6+'RICARDO CRUZ'!C6+'RINALDO JÚNIOR'!C6+'RODRIGO COUTINHO'!C6+'ROGÉRIO DE LUCCA'!C6+'ROMERINHO JATOBÁ '!C6+'SAMUEL SALAZAR'!C6+'WILTON BRITO'!C6)</f>
        <v>2975.2599999999998</v>
      </c>
      <c r="D6" s="40">
        <f>SUM('ADERALDO OLIVEIRA'!D6+'AERTO LUNA'!D6+'AIMÉE SILVA'!D6+'ALCIDES TEIXEIRA NETO'!D6+'ALINE MARIANO'!D6+'ALMIR FERNANDO'!D6+'AMARO CIPRIANO'!D6+'ANA LÚCIA'!D6+'ANDRÉ RÉGIS'!D6+'ANTONIO LUIZ NETO'!D6+'AUGUSTO CARRERAS'!D6+'BENJAMIN DA SAÚDE'!D6+'CHICO KIKO'!D6+'DAIZE MICHELE'!D6+'DAVI MUNIZ'!D6+'EDUARDO CHERA'!D6+'EDUARDO MARQUES'!D6+'FELIPE FRANCISMAR'!D6+'FRED FERREIRA'!D6+'GILBERTO ALVES'!D6+'GORETTI QUEIROZ'!D6+'HÉLIO GUABIRARA'!D6+'IVAN MORAES'!D6+'JAIRO BRITTO'!D6+'JAYME ASFORA'!D6+'JOÃO DA COSTA'!D6+'JÚNIOR BOCÃO'!D6+'LUIZ EUSTÁQUIO'!D6+'MARCOS DI BRIA'!D6+'NATÁLIA DE MENUDO'!D6+'RAFAEL ACIOLI'!D6+'RENATO ANTUNES'!D6+'RICARDO CRUZ'!D6+'RINALDO JÚNIOR'!D6+'RODRIGO COUTINHO'!D6+'ROGÉRIO DE LUCCA'!D6+'ROMERINHO JATOBÁ '!D6+'SAMUEL SALAZAR'!D6+'WILTON BRITO'!D6)</f>
        <v>2898.16</v>
      </c>
      <c r="E6" s="40">
        <f>SUM('ADERALDO OLIVEIRA'!E6+'AERTO LUNA'!E6+'AIMÉE SILVA'!E6+'ALCIDES TEIXEIRA NETO'!E6+'ALINE MARIANO'!E6+'ALMIR FERNANDO'!E6+'AMARO CIPRIANO'!E6+'ANA LÚCIA'!E6+'ANDRÉ RÉGIS'!E6+'ANTONIO LUIZ NETO'!E6+'AUGUSTO CARRERAS'!E6+'BENJAMIN DA SAÚDE'!E6+'CHICO KIKO'!E6+'DAIZE MICHELE'!E6+'DAVI MUNIZ'!E6+'EDUARDO CHERA'!E6+'EDUARDO MARQUES'!E6+'FELIPE FRANCISMAR'!E6+'FRED FERREIRA'!E6+'GILBERTO ALVES'!E6+'GORETTI QUEIROZ'!E6+'HÉLIO GUABIRARA'!E6+'IVAN MORAES'!E6+'JAIRO BRITTO'!E6+'JAYME ASFORA'!E6+'JOÃO DA COSTA'!E6+'JÚNIOR BOCÃO'!E6+'LUIZ EUSTÁQUIO'!E6+'MARCOS DI BRIA'!E6+'NATÁLIA DE MENUDO'!E6+'RAFAEL ACIOLI'!E6+'RENATO ANTUNES'!E6+'RICARDO CRUZ'!E6+'RINALDO JÚNIOR'!E6+'RODRIGO COUTINHO'!E6+'ROGÉRIO DE LUCCA'!E6+'ROMERINHO JATOBÁ '!E6+'SAMUEL SALAZAR'!E6+'WILTON BRITO'!E6)</f>
        <v>2922.28</v>
      </c>
      <c r="F6" s="40">
        <f>SUM('ADERALDO OLIVEIRA'!F6+'AERTO LUNA'!F6+'AIMÉE SILVA'!F6+'ALCIDES TEIXEIRA NETO'!F6+'ALINE MARIANO'!F6+'ALMIR FERNANDO'!F6+'AMARO CIPRIANO'!F6+'ANA LÚCIA'!F6+'ANDRÉ RÉGIS'!F6+'ANTONIO LUIZ NETO'!F6+'AUGUSTO CARRERAS'!F6+'BENJAMIN DA SAÚDE'!F6+'CHICO KIKO'!F6+'DAIZE MICHELE'!F6+'DAVI MUNIZ'!F6+'EDUARDO CHERA'!F6+'EDUARDO MARQUES'!F6+'FELIPE FRANCISMAR'!F6+'FRED FERREIRA'!F6+'GILBERTO ALVES'!F6+'GORETTI QUEIROZ'!F6+'HÉLIO GUABIRARA'!F6+'IVAN MORAES'!F6+'JAIRO BRITTO'!F6+'JAYME ASFORA'!F6+'JOÃO DA COSTA'!F6+'JÚNIOR BOCÃO'!F6+'LUIZ EUSTÁQUIO'!F6+'MARCOS DI BRIA'!F6+'NATÁLIA DE MENUDO'!F6+'RAFAEL ACIOLI'!F6+'RENATO ANTUNES'!F6+'RICARDO CRUZ'!F6+'RINALDO JÚNIOR'!F6+'RODRIGO COUTINHO'!F6+'ROGÉRIO DE LUCCA'!F6+'ROMERINHO JATOBÁ '!F6+'SAMUEL SALAZAR'!F6+'WILTON BRITO'!F6)</f>
        <v>2937.87</v>
      </c>
      <c r="G6" s="61"/>
      <c r="H6" s="61"/>
      <c r="I6" s="61"/>
      <c r="J6" s="61"/>
      <c r="K6" s="61"/>
      <c r="L6" s="61"/>
      <c r="M6" s="62"/>
    </row>
    <row r="7" spans="1:14" ht="15" customHeight="1" x14ac:dyDescent="0.2">
      <c r="A7" s="39" t="s">
        <v>21</v>
      </c>
      <c r="B7" s="40">
        <f>SUM('ADERALDO OLIVEIRA'!B7+'AERTO LUNA'!B7+'AIMÉE SILVA'!B7+'ALCIDES TEIXEIRA NETO'!B7+'ALINE MARIANO'!B7+'ALMIR FERNANDO'!B7+'AMARO CIPRIANO'!B7+'ANA LÚCIA'!B7+'ANDRÉ RÉGIS'!B7+'ANTONIO LUIZ NETO'!B7+'AUGUSTO CARRERAS'!B7+'BENJAMIN DA SAÚDE'!B7+'CHICO KIKO'!B7+'DAIZE MICHELE'!B7+'DAVI MUNIZ'!B7+'EDUARDO CHERA'!B7+'EDUARDO MARQUES'!B7+'FELIPE FRANCISMAR'!B7+'FRED FERREIRA'!B7+'GILBERTO ALVES'!B7+'GORETTI QUEIROZ'!B7+'HÉLIO GUABIRARA'!B7+'IVAN MORAES'!B7+'JAIRO BRITTO'!B7+'JAYME ASFORA'!B7+'JOÃO DA COSTA'!B7+'JÚNIOR BOCÃO'!B7+'LUIZ EUSTÁQUIO'!B7+'MARCOS DI BRIA'!B7+'NATÁLIA DE MENUDO'!B7+'RAFAEL ACIOLI'!B7+'RENATO ANTUNES'!B7+'RICARDO CRUZ'!B7+'RINALDO JÚNIOR'!B7+'RODRIGO COUTINHO'!B7+'ROGÉRIO DE LUCCA'!B7+'ROMERINHO JATOBÁ '!B7+'SAMUEL SALAZAR'!B7+'WILTON BRITO'!B7)</f>
        <v>3258.75</v>
      </c>
      <c r="C7" s="40">
        <f>SUM('ADERALDO OLIVEIRA'!C7+'AERTO LUNA'!C7+'AIMÉE SILVA'!C7+'ALCIDES TEIXEIRA NETO'!C7+'ALINE MARIANO'!C7+'ALMIR FERNANDO'!C7+'AMARO CIPRIANO'!C7+'ANA LÚCIA'!C7+'ANDRÉ RÉGIS'!C7+'ANTONIO LUIZ NETO'!C7+'AUGUSTO CARRERAS'!C7+'BENJAMIN DA SAÚDE'!C7+'CHICO KIKO'!C7+'DAIZE MICHELE'!C7+'DAVI MUNIZ'!C7+'EDUARDO CHERA'!C7+'EDUARDO MARQUES'!C7+'FELIPE FRANCISMAR'!C7+'FRED FERREIRA'!C7+'GILBERTO ALVES'!C7+'GORETTI QUEIROZ'!C7+'HÉLIO GUABIRARA'!C7+'IVAN MORAES'!C7+'JAIRO BRITTO'!C7+'JAYME ASFORA'!C7+'JOÃO DA COSTA'!C7+'JÚNIOR BOCÃO'!C7+'LUIZ EUSTÁQUIO'!C7+'MARCOS DI BRIA'!C7+'NATÁLIA DE MENUDO'!C7+'RAFAEL ACIOLI'!C7+'RENATO ANTUNES'!C7+'RICARDO CRUZ'!C7+'RINALDO JÚNIOR'!C7+'RODRIGO COUTINHO'!C7+'ROGÉRIO DE LUCCA'!C7+'ROMERINHO JATOBÁ '!C7+'SAMUEL SALAZAR'!C7+'WILTON BRITO'!C7)</f>
        <v>3099.17</v>
      </c>
      <c r="D7" s="40">
        <f>SUM('ADERALDO OLIVEIRA'!D7+'AERTO LUNA'!D7+'AIMÉE SILVA'!D7+'ALCIDES TEIXEIRA NETO'!D7+'ALINE MARIANO'!D7+'ALMIR FERNANDO'!D7+'AMARO CIPRIANO'!D7+'ANA LÚCIA'!D7+'ANDRÉ RÉGIS'!D7+'ANTONIO LUIZ NETO'!D7+'AUGUSTO CARRERAS'!D7+'BENJAMIN DA SAÚDE'!D7+'CHICO KIKO'!D7+'DAIZE MICHELE'!D7+'DAVI MUNIZ'!D7+'EDUARDO CHERA'!D7+'EDUARDO MARQUES'!D7+'FELIPE FRANCISMAR'!D7+'FRED FERREIRA'!D7+'GILBERTO ALVES'!D7+'GORETTI QUEIROZ'!D7+'HÉLIO GUABIRARA'!D7+'IVAN MORAES'!D7+'JAIRO BRITTO'!D7+'JAYME ASFORA'!D7+'JOÃO DA COSTA'!D7+'JÚNIOR BOCÃO'!D7+'LUIZ EUSTÁQUIO'!D7+'MARCOS DI BRIA'!D7+'NATÁLIA DE MENUDO'!D7+'RAFAEL ACIOLI'!D7+'RENATO ANTUNES'!D7+'RICARDO CRUZ'!D7+'RINALDO JÚNIOR'!D7+'RODRIGO COUTINHO'!D7+'ROGÉRIO DE LUCCA'!D7+'ROMERINHO JATOBÁ '!D7+'SAMUEL SALAZAR'!D7+'WILTON BRITO'!D7)</f>
        <v>3146.1200000000003</v>
      </c>
      <c r="E7" s="40">
        <f>SUM('ADERALDO OLIVEIRA'!E7+'AERTO LUNA'!E7+'AIMÉE SILVA'!E7+'ALCIDES TEIXEIRA NETO'!E7+'ALINE MARIANO'!E7+'ALMIR FERNANDO'!E7+'AMARO CIPRIANO'!E7+'ANA LÚCIA'!E7+'ANDRÉ RÉGIS'!E7+'ANTONIO LUIZ NETO'!E7+'AUGUSTO CARRERAS'!E7+'BENJAMIN DA SAÚDE'!E7+'CHICO KIKO'!E7+'DAIZE MICHELE'!E7+'DAVI MUNIZ'!E7+'EDUARDO CHERA'!E7+'EDUARDO MARQUES'!E7+'FELIPE FRANCISMAR'!E7+'FRED FERREIRA'!E7+'GILBERTO ALVES'!E7+'GORETTI QUEIROZ'!E7+'HÉLIO GUABIRARA'!E7+'IVAN MORAES'!E7+'JAIRO BRITTO'!E7+'JAYME ASFORA'!E7+'JOÃO DA COSTA'!E7+'JÚNIOR BOCÃO'!E7+'LUIZ EUSTÁQUIO'!E7+'MARCOS DI BRIA'!E7+'NATÁLIA DE MENUDO'!E7+'RAFAEL ACIOLI'!E7+'RENATO ANTUNES'!E7+'RICARDO CRUZ'!E7+'RINALDO JÚNIOR'!E7+'RODRIGO COUTINHO'!E7+'ROGÉRIO DE LUCCA'!E7+'ROMERINHO JATOBÁ '!E7+'SAMUEL SALAZAR'!E7+'WILTON BRITO'!E7)</f>
        <v>2575.12</v>
      </c>
      <c r="F7" s="40">
        <f>SUM('ADERALDO OLIVEIRA'!F7+'AERTO LUNA'!F7+'AIMÉE SILVA'!F7+'ALCIDES TEIXEIRA NETO'!F7+'ALINE MARIANO'!F7+'ALMIR FERNANDO'!F7+'AMARO CIPRIANO'!F7+'ANA LÚCIA'!F7+'ANDRÉ RÉGIS'!F7+'ANTONIO LUIZ NETO'!F7+'AUGUSTO CARRERAS'!F7+'BENJAMIN DA SAÚDE'!F7+'CHICO KIKO'!F7+'DAIZE MICHELE'!F7+'DAVI MUNIZ'!F7+'EDUARDO CHERA'!F7+'EDUARDO MARQUES'!F7+'FELIPE FRANCISMAR'!F7+'FRED FERREIRA'!F7+'GILBERTO ALVES'!F7+'GORETTI QUEIROZ'!F7+'HÉLIO GUABIRARA'!F7+'IVAN MORAES'!F7+'JAIRO BRITTO'!F7+'JAYME ASFORA'!F7+'JOÃO DA COSTA'!F7+'JÚNIOR BOCÃO'!F7+'LUIZ EUSTÁQUIO'!F7+'MARCOS DI BRIA'!F7+'NATÁLIA DE MENUDO'!F7+'RAFAEL ACIOLI'!F7+'RENATO ANTUNES'!F7+'RICARDO CRUZ'!F7+'RINALDO JÚNIOR'!F7+'RODRIGO COUTINHO'!F7+'ROGÉRIO DE LUCCA'!F7+'ROMERINHO JATOBÁ '!F7+'SAMUEL SALAZAR'!F7+'WILTON BRITO'!F7)</f>
        <v>1103.19</v>
      </c>
      <c r="G7" s="61"/>
      <c r="H7" s="61"/>
      <c r="I7" s="61"/>
      <c r="J7" s="61"/>
      <c r="K7" s="61"/>
      <c r="L7" s="61"/>
      <c r="M7" s="62"/>
    </row>
    <row r="8" spans="1:14" ht="15" customHeight="1" x14ac:dyDescent="0.2">
      <c r="A8" s="39" t="s">
        <v>22</v>
      </c>
      <c r="B8" s="40">
        <f>SUM('ADERALDO OLIVEIRA'!B8+'AERTO LUNA'!B8+'AIMÉE SILVA'!B8+'ALCIDES TEIXEIRA NETO'!B8+'ALINE MARIANO'!B8+'ALMIR FERNANDO'!B8+'AMARO CIPRIANO'!B8+'ANA LÚCIA'!B8+'ANDRÉ RÉGIS'!B8+'ANTONIO LUIZ NETO'!B8+'AUGUSTO CARRERAS'!B8+'BENJAMIN DA SAÚDE'!B8+'CHICO KIKO'!B8+'DAIZE MICHELE'!B8+'DAVI MUNIZ'!B8+'EDUARDO CHERA'!B8+'EDUARDO MARQUES'!B8+'FELIPE FRANCISMAR'!B8+'FRED FERREIRA'!B8+'GILBERTO ALVES'!B8+'GORETTI QUEIROZ'!B8+'HÉLIO GUABIRARA'!B8+'IVAN MORAES'!B8+'JAIRO BRITTO'!B8+'JAYME ASFORA'!B8+'JOÃO DA COSTA'!B8+'JÚNIOR BOCÃO'!B8+'LUIZ EUSTÁQUIO'!B8+'MARCOS DI BRIA'!B8+'NATÁLIA DE MENUDO'!B8+'RAFAEL ACIOLI'!B8+'RENATO ANTUNES'!B8+'RICARDO CRUZ'!B8+'RINALDO JÚNIOR'!B8+'RODRIGO COUTINHO'!B8+'ROGÉRIO DE LUCCA'!B8+'ROMERINHO JATOBÁ '!B8+'SAMUEL SALAZAR'!B8+'WILTON BRITO'!B8)</f>
        <v>388.89</v>
      </c>
      <c r="C8" s="40">
        <f>SUM('ADERALDO OLIVEIRA'!C8+'AERTO LUNA'!C8+'AIMÉE SILVA'!C8+'ALCIDES TEIXEIRA NETO'!C8+'ALINE MARIANO'!C8+'ALMIR FERNANDO'!C8+'AMARO CIPRIANO'!C8+'ANA LÚCIA'!C8+'ANDRÉ RÉGIS'!C8+'ANTONIO LUIZ NETO'!C8+'AUGUSTO CARRERAS'!C8+'BENJAMIN DA SAÚDE'!C8+'CHICO KIKO'!C8+'DAIZE MICHELE'!C8+'DAVI MUNIZ'!C8+'EDUARDO CHERA'!C8+'EDUARDO MARQUES'!C8+'FELIPE FRANCISMAR'!C8+'FRED FERREIRA'!C8+'GILBERTO ALVES'!C8+'GORETTI QUEIROZ'!C8+'HÉLIO GUABIRARA'!C8+'IVAN MORAES'!C8+'JAIRO BRITTO'!C8+'JAYME ASFORA'!C8+'JOÃO DA COSTA'!C8+'JÚNIOR BOCÃO'!C8+'LUIZ EUSTÁQUIO'!C8+'MARCOS DI BRIA'!C8+'NATÁLIA DE MENUDO'!C8+'RAFAEL ACIOLI'!C8+'RENATO ANTUNES'!C8+'RICARDO CRUZ'!C8+'RINALDO JÚNIOR'!C8+'RODRIGO COUTINHO'!C8+'ROGÉRIO DE LUCCA'!C8+'ROMERINHO JATOBÁ '!C8+'SAMUEL SALAZAR'!C8+'WILTON BRITO'!C8)</f>
        <v>369.59</v>
      </c>
      <c r="D8" s="40">
        <f>SUM('ADERALDO OLIVEIRA'!D8+'AERTO LUNA'!D8+'AIMÉE SILVA'!D8+'ALCIDES TEIXEIRA NETO'!D8+'ALINE MARIANO'!D8+'ALMIR FERNANDO'!D8+'AMARO CIPRIANO'!D8+'ANA LÚCIA'!D8+'ANDRÉ RÉGIS'!D8+'ANTONIO LUIZ NETO'!D8+'AUGUSTO CARRERAS'!D8+'BENJAMIN DA SAÚDE'!D8+'CHICO KIKO'!D8+'DAIZE MICHELE'!D8+'DAVI MUNIZ'!D8+'EDUARDO CHERA'!D8+'EDUARDO MARQUES'!D8+'FELIPE FRANCISMAR'!D8+'FRED FERREIRA'!D8+'GILBERTO ALVES'!D8+'GORETTI QUEIROZ'!D8+'HÉLIO GUABIRARA'!D8+'IVAN MORAES'!D8+'JAIRO BRITTO'!D8+'JAYME ASFORA'!D8+'JOÃO DA COSTA'!D8+'JÚNIOR BOCÃO'!D8+'LUIZ EUSTÁQUIO'!D8+'MARCOS DI BRIA'!D8+'NATÁLIA DE MENUDO'!D8+'RAFAEL ACIOLI'!D8+'RENATO ANTUNES'!D8+'RICARDO CRUZ'!D8+'RINALDO JÚNIOR'!D8+'RODRIGO COUTINHO'!D8+'ROGÉRIO DE LUCCA'!D8+'ROMERINHO JATOBÁ '!D8+'SAMUEL SALAZAR'!D8+'WILTON BRITO'!D8)</f>
        <v>290.75</v>
      </c>
      <c r="E8" s="40">
        <f>SUM('ADERALDO OLIVEIRA'!E8+'AERTO LUNA'!E8+'AIMÉE SILVA'!E8+'ALCIDES TEIXEIRA NETO'!E8+'ALINE MARIANO'!E8+'ALMIR FERNANDO'!E8+'AMARO CIPRIANO'!E8+'ANA LÚCIA'!E8+'ANDRÉ RÉGIS'!E8+'ANTONIO LUIZ NETO'!E8+'AUGUSTO CARRERAS'!E8+'BENJAMIN DA SAÚDE'!E8+'CHICO KIKO'!E8+'DAIZE MICHELE'!E8+'DAVI MUNIZ'!E8+'EDUARDO CHERA'!E8+'EDUARDO MARQUES'!E8+'FELIPE FRANCISMAR'!E8+'FRED FERREIRA'!E8+'GILBERTO ALVES'!E8+'GORETTI QUEIROZ'!E8+'HÉLIO GUABIRARA'!E8+'IVAN MORAES'!E8+'JAIRO BRITTO'!E8+'JAYME ASFORA'!E8+'JOÃO DA COSTA'!E8+'JÚNIOR BOCÃO'!E8+'LUIZ EUSTÁQUIO'!E8+'MARCOS DI BRIA'!E8+'NATÁLIA DE MENUDO'!E8+'RAFAEL ACIOLI'!E8+'RENATO ANTUNES'!E8+'RICARDO CRUZ'!E8+'RINALDO JÚNIOR'!E8+'RODRIGO COUTINHO'!E8+'ROGÉRIO DE LUCCA'!E8+'ROMERINHO JATOBÁ '!E8+'SAMUEL SALAZAR'!E8+'WILTON BRITO'!E8)</f>
        <v>345.4</v>
      </c>
      <c r="F8" s="40">
        <f>SUM('ADERALDO OLIVEIRA'!F8+'AERTO LUNA'!F8+'AIMÉE SILVA'!F8+'ALCIDES TEIXEIRA NETO'!F8+'ALINE MARIANO'!F8+'ALMIR FERNANDO'!F8+'AMARO CIPRIANO'!F8+'ANA LÚCIA'!F8+'ANDRÉ RÉGIS'!F8+'ANTONIO LUIZ NETO'!F8+'AUGUSTO CARRERAS'!F8+'BENJAMIN DA SAÚDE'!F8+'CHICO KIKO'!F8+'DAIZE MICHELE'!F8+'DAVI MUNIZ'!F8+'EDUARDO CHERA'!F8+'EDUARDO MARQUES'!F8+'FELIPE FRANCISMAR'!F8+'FRED FERREIRA'!F8+'GILBERTO ALVES'!F8+'GORETTI QUEIROZ'!F8+'HÉLIO GUABIRARA'!F8+'IVAN MORAES'!F8+'JAIRO BRITTO'!F8+'JAYME ASFORA'!F8+'JOÃO DA COSTA'!F8+'JÚNIOR BOCÃO'!F8+'LUIZ EUSTÁQUIO'!F8+'MARCOS DI BRIA'!F8+'NATÁLIA DE MENUDO'!F8+'RAFAEL ACIOLI'!F8+'RENATO ANTUNES'!F8+'RICARDO CRUZ'!F8+'RINALDO JÚNIOR'!F8+'RODRIGO COUTINHO'!F8+'ROGÉRIO DE LUCCA'!F8+'ROMERINHO JATOBÁ '!F8+'SAMUEL SALAZAR'!F8+'WILTON BRITO'!F8)</f>
        <v>345.65999999999997</v>
      </c>
      <c r="G8" s="61"/>
      <c r="H8" s="61"/>
      <c r="I8" s="61"/>
      <c r="J8" s="61"/>
      <c r="K8" s="61"/>
      <c r="L8" s="61"/>
      <c r="M8" s="62"/>
    </row>
    <row r="9" spans="1:14" ht="15" customHeight="1" x14ac:dyDescent="0.2">
      <c r="A9" s="39" t="s">
        <v>23</v>
      </c>
      <c r="B9" s="40">
        <f>SUM('ADERALDO OLIVEIRA'!B9+'AERTO LUNA'!B9+'AIMÉE SILVA'!B9+'ALCIDES TEIXEIRA NETO'!B9+'ALINE MARIANO'!B9+'ALMIR FERNANDO'!B9+'AMARO CIPRIANO'!B9+'ANA LÚCIA'!B9+'ANDRÉ RÉGIS'!B9+'ANTONIO LUIZ NETO'!B9+'AUGUSTO CARRERAS'!B9+'BENJAMIN DA SAÚDE'!B9+'CHICO KIKO'!B9+'DAIZE MICHELE'!B9+'DAVI MUNIZ'!B9+'EDUARDO CHERA'!B9+'EDUARDO MARQUES'!B9+'FELIPE FRANCISMAR'!B9+'FRED FERREIRA'!B9+'GILBERTO ALVES'!B9+'GORETTI QUEIROZ'!B9+'HÉLIO GUABIRARA'!B9+'IVAN MORAES'!B9+'JAIRO BRITTO'!B9+'JAYME ASFORA'!B9+'JOÃO DA COSTA'!B9+'JÚNIOR BOCÃO'!B9+'LUIZ EUSTÁQUIO'!B9+'MARCOS DI BRIA'!B9+'NATÁLIA DE MENUDO'!B9+'RAFAEL ACIOLI'!B9+'RENATO ANTUNES'!B9+'RICARDO CRUZ'!B9+'RINALDO JÚNIOR'!B9+'RODRIGO COUTINHO'!B9+'ROGÉRIO DE LUCCA'!B9+'ROMERINHO JATOBÁ '!B9+'SAMUEL SALAZAR'!B9+'WILTON BRITO'!B9)</f>
        <v>530.31999999999994</v>
      </c>
      <c r="C9" s="40">
        <f>SUM('ADERALDO OLIVEIRA'!C9+'AERTO LUNA'!C9+'AIMÉE SILVA'!C9+'ALCIDES TEIXEIRA NETO'!C9+'ALINE MARIANO'!C9+'ALMIR FERNANDO'!C9+'AMARO CIPRIANO'!C9+'ANA LÚCIA'!C9+'ANDRÉ RÉGIS'!C9+'ANTONIO LUIZ NETO'!C9+'AUGUSTO CARRERAS'!C9+'BENJAMIN DA SAÚDE'!C9+'CHICO KIKO'!C9+'DAIZE MICHELE'!C9+'DAVI MUNIZ'!C9+'EDUARDO CHERA'!C9+'EDUARDO MARQUES'!C9+'FELIPE FRANCISMAR'!C9+'FRED FERREIRA'!C9+'GILBERTO ALVES'!C9+'GORETTI QUEIROZ'!C9+'HÉLIO GUABIRARA'!C9+'IVAN MORAES'!C9+'JAIRO BRITTO'!C9+'JAYME ASFORA'!C9+'JOÃO DA COSTA'!C9+'JÚNIOR BOCÃO'!C9+'LUIZ EUSTÁQUIO'!C9+'MARCOS DI BRIA'!C9+'NATÁLIA DE MENUDO'!C9+'RAFAEL ACIOLI'!C9+'RENATO ANTUNES'!C9+'RICARDO CRUZ'!C9+'RINALDO JÚNIOR'!C9+'RODRIGO COUTINHO'!C9+'ROGÉRIO DE LUCCA'!C9+'ROMERINHO JATOBÁ '!C9+'SAMUEL SALAZAR'!C9+'WILTON BRITO'!C9)</f>
        <v>1544.54</v>
      </c>
      <c r="D9" s="40">
        <f>SUM('ADERALDO OLIVEIRA'!D9+'AERTO LUNA'!D9+'AIMÉE SILVA'!D9+'ALCIDES TEIXEIRA NETO'!D9+'ALINE MARIANO'!D9+'ALMIR FERNANDO'!D9+'AMARO CIPRIANO'!D9+'ANA LÚCIA'!D9+'ANDRÉ RÉGIS'!D9+'ANTONIO LUIZ NETO'!D9+'AUGUSTO CARRERAS'!D9+'BENJAMIN DA SAÚDE'!D9+'CHICO KIKO'!D9+'DAIZE MICHELE'!D9+'DAVI MUNIZ'!D9+'EDUARDO CHERA'!D9+'EDUARDO MARQUES'!D9+'FELIPE FRANCISMAR'!D9+'FRED FERREIRA'!D9+'GILBERTO ALVES'!D9+'GORETTI QUEIROZ'!D9+'HÉLIO GUABIRARA'!D9+'IVAN MORAES'!D9+'JAIRO BRITTO'!D9+'JAYME ASFORA'!D9+'JOÃO DA COSTA'!D9+'JÚNIOR BOCÃO'!D9+'LUIZ EUSTÁQUIO'!D9+'MARCOS DI BRIA'!D9+'NATÁLIA DE MENUDO'!D9+'RAFAEL ACIOLI'!D9+'RENATO ANTUNES'!D9+'RICARDO CRUZ'!D9+'RINALDO JÚNIOR'!D9+'RODRIGO COUTINHO'!D9+'ROGÉRIO DE LUCCA'!D9+'ROMERINHO JATOBÁ '!D9+'SAMUEL SALAZAR'!D9+'WILTON BRITO'!D9)</f>
        <v>1987.05</v>
      </c>
      <c r="E9" s="40">
        <f>SUM('ADERALDO OLIVEIRA'!E9+'AERTO LUNA'!E9+'AIMÉE SILVA'!E9+'ALCIDES TEIXEIRA NETO'!E9+'ALINE MARIANO'!E9+'ALMIR FERNANDO'!E9+'AMARO CIPRIANO'!E9+'ANA LÚCIA'!E9+'ANDRÉ RÉGIS'!E9+'ANTONIO LUIZ NETO'!E9+'AUGUSTO CARRERAS'!E9+'BENJAMIN DA SAÚDE'!E9+'CHICO KIKO'!E9+'DAIZE MICHELE'!E9+'DAVI MUNIZ'!E9+'EDUARDO CHERA'!E9+'EDUARDO MARQUES'!E9+'FELIPE FRANCISMAR'!E9+'FRED FERREIRA'!E9+'GILBERTO ALVES'!E9+'GORETTI QUEIROZ'!E9+'HÉLIO GUABIRARA'!E9+'IVAN MORAES'!E9+'JAIRO BRITTO'!E9+'JAYME ASFORA'!E9+'JOÃO DA COSTA'!E9+'JÚNIOR BOCÃO'!E9+'LUIZ EUSTÁQUIO'!E9+'MARCOS DI BRIA'!E9+'NATÁLIA DE MENUDO'!E9+'RAFAEL ACIOLI'!E9+'RENATO ANTUNES'!E9+'RICARDO CRUZ'!E9+'RINALDO JÚNIOR'!E9+'RODRIGO COUTINHO'!E9+'ROGÉRIO DE LUCCA'!E9+'ROMERINHO JATOBÁ '!E9+'SAMUEL SALAZAR'!E9+'WILTON BRITO'!E9)</f>
        <v>1987.05</v>
      </c>
      <c r="F9" s="40">
        <f>SUM('ADERALDO OLIVEIRA'!F9+'AERTO LUNA'!F9+'AIMÉE SILVA'!F9+'ALCIDES TEIXEIRA NETO'!F9+'ALINE MARIANO'!F9+'ALMIR FERNANDO'!F9+'AMARO CIPRIANO'!F9+'ANA LÚCIA'!F9+'ANDRÉ RÉGIS'!F9+'ANTONIO LUIZ NETO'!F9+'AUGUSTO CARRERAS'!F9+'BENJAMIN DA SAÚDE'!F9+'CHICO KIKO'!F9+'DAIZE MICHELE'!F9+'DAVI MUNIZ'!F9+'EDUARDO CHERA'!F9+'EDUARDO MARQUES'!F9+'FELIPE FRANCISMAR'!F9+'FRED FERREIRA'!F9+'GILBERTO ALVES'!F9+'GORETTI QUEIROZ'!F9+'HÉLIO GUABIRARA'!F9+'IVAN MORAES'!F9+'JAIRO BRITTO'!F9+'JAYME ASFORA'!F9+'JOÃO DA COSTA'!F9+'JÚNIOR BOCÃO'!F9+'LUIZ EUSTÁQUIO'!F9+'MARCOS DI BRIA'!F9+'NATÁLIA DE MENUDO'!F9+'RAFAEL ACIOLI'!F9+'RENATO ANTUNES'!F9+'RICARDO CRUZ'!F9+'RINALDO JÚNIOR'!F9+'RODRIGO COUTINHO'!F9+'ROGÉRIO DE LUCCA'!F9+'ROMERINHO JATOBÁ '!F9+'SAMUEL SALAZAR'!F9+'WILTON BRITO'!F9)</f>
        <v>2005.3899999999999</v>
      </c>
      <c r="G9" s="61"/>
      <c r="H9" s="61"/>
      <c r="I9" s="61"/>
      <c r="J9" s="61"/>
      <c r="K9" s="61"/>
      <c r="L9" s="61"/>
      <c r="M9" s="62"/>
    </row>
    <row r="10" spans="1:14" ht="15" customHeight="1" x14ac:dyDescent="0.2">
      <c r="A10" s="39" t="s">
        <v>24</v>
      </c>
      <c r="B10" s="40">
        <f>SUM('ADERALDO OLIVEIRA'!B10+'AERTO LUNA'!B10+'AIMÉE SILVA'!B10+'ALCIDES TEIXEIRA NETO'!B10+'ALINE MARIANO'!B10+'ALMIR FERNANDO'!B10+'AMARO CIPRIANO'!B10+'ANA LÚCIA'!B10+'ANDRÉ RÉGIS'!B10+'ANTONIO LUIZ NETO'!B10+'AUGUSTO CARRERAS'!B10+'BENJAMIN DA SAÚDE'!B10+'CHICO KIKO'!B10+'DAIZE MICHELE'!B10+'DAVI MUNIZ'!B10+'EDUARDO CHERA'!B10+'EDUARDO MARQUES'!B10+'FELIPE FRANCISMAR'!B10+'FRED FERREIRA'!B10+'GILBERTO ALVES'!B10+'GORETTI QUEIROZ'!B10+'HÉLIO GUABIRARA'!B10+'IVAN MORAES'!B10+'JAIRO BRITTO'!B10+'JAYME ASFORA'!B10+'JOÃO DA COSTA'!B10+'JÚNIOR BOCÃO'!B10+'LUIZ EUSTÁQUIO'!B10+'MARCOS DI BRIA'!B10+'NATÁLIA DE MENUDO'!B10+'RAFAEL ACIOLI'!B10+'RENATO ANTUNES'!B10+'RICARDO CRUZ'!B10+'RINALDO JÚNIOR'!B10+'RODRIGO COUTINHO'!B10+'ROGÉRIO DE LUCCA'!B10+'ROMERINHO JATOBÁ '!B10+'SAMUEL SALAZAR'!B10+'WILTON BRITO'!B10)</f>
        <v>3239.84</v>
      </c>
      <c r="C10" s="40">
        <f>SUM('ADERALDO OLIVEIRA'!C10+'AERTO LUNA'!C10+'AIMÉE SILVA'!C10+'ALCIDES TEIXEIRA NETO'!C10+'ALINE MARIANO'!C10+'ALMIR FERNANDO'!C10+'AMARO CIPRIANO'!C10+'ANA LÚCIA'!C10+'ANDRÉ RÉGIS'!C10+'ANTONIO LUIZ NETO'!C10+'AUGUSTO CARRERAS'!C10+'BENJAMIN DA SAÚDE'!C10+'CHICO KIKO'!C10+'DAIZE MICHELE'!C10+'DAVI MUNIZ'!C10+'EDUARDO CHERA'!C10+'EDUARDO MARQUES'!C10+'FELIPE FRANCISMAR'!C10+'FRED FERREIRA'!C10+'GILBERTO ALVES'!C10+'GORETTI QUEIROZ'!C10+'HÉLIO GUABIRARA'!C10+'IVAN MORAES'!C10+'JAIRO BRITTO'!C10+'JAYME ASFORA'!C10+'JOÃO DA COSTA'!C10+'JÚNIOR BOCÃO'!C10+'LUIZ EUSTÁQUIO'!C10+'MARCOS DI BRIA'!C10+'NATÁLIA DE MENUDO'!C10+'RAFAEL ACIOLI'!C10+'RENATO ANTUNES'!C10+'RICARDO CRUZ'!C10+'RINALDO JÚNIOR'!C10+'RODRIGO COUTINHO'!C10+'ROGÉRIO DE LUCCA'!C10+'ROMERINHO JATOBÁ '!C10+'SAMUEL SALAZAR'!C10+'WILTON BRITO'!C10)</f>
        <v>2787.6</v>
      </c>
      <c r="D10" s="40">
        <f>SUM('ADERALDO OLIVEIRA'!D10+'AERTO LUNA'!D10+'AIMÉE SILVA'!D10+'ALCIDES TEIXEIRA NETO'!D10+'ALINE MARIANO'!D10+'ALMIR FERNANDO'!D10+'AMARO CIPRIANO'!D10+'ANA LÚCIA'!D10+'ANDRÉ RÉGIS'!D10+'ANTONIO LUIZ NETO'!D10+'AUGUSTO CARRERAS'!D10+'BENJAMIN DA SAÚDE'!D10+'CHICO KIKO'!D10+'DAIZE MICHELE'!D10+'DAVI MUNIZ'!D10+'EDUARDO CHERA'!D10+'EDUARDO MARQUES'!D10+'FELIPE FRANCISMAR'!D10+'FRED FERREIRA'!D10+'GILBERTO ALVES'!D10+'GORETTI QUEIROZ'!D10+'HÉLIO GUABIRARA'!D10+'IVAN MORAES'!D10+'JAIRO BRITTO'!D10+'JAYME ASFORA'!D10+'JOÃO DA COSTA'!D10+'JÚNIOR BOCÃO'!D10+'LUIZ EUSTÁQUIO'!D10+'MARCOS DI BRIA'!D10+'NATÁLIA DE MENUDO'!D10+'RAFAEL ACIOLI'!D10+'RENATO ANTUNES'!D10+'RICARDO CRUZ'!D10+'RINALDO JÚNIOR'!D10+'RODRIGO COUTINHO'!D10+'ROGÉRIO DE LUCCA'!D10+'ROMERINHO JATOBÁ '!D10+'SAMUEL SALAZAR'!D10+'WILTON BRITO'!D10)</f>
        <v>2819.2799999999997</v>
      </c>
      <c r="E10" s="40">
        <f>SUM('ADERALDO OLIVEIRA'!E10+'AERTO LUNA'!E10+'AIMÉE SILVA'!E10+'ALCIDES TEIXEIRA NETO'!E10+'ALINE MARIANO'!E10+'ALMIR FERNANDO'!E10+'AMARO CIPRIANO'!E10+'ANA LÚCIA'!E10+'ANDRÉ RÉGIS'!E10+'ANTONIO LUIZ NETO'!E10+'AUGUSTO CARRERAS'!E10+'BENJAMIN DA SAÚDE'!E10+'CHICO KIKO'!E10+'DAIZE MICHELE'!E10+'DAVI MUNIZ'!E10+'EDUARDO CHERA'!E10+'EDUARDO MARQUES'!E10+'FELIPE FRANCISMAR'!E10+'FRED FERREIRA'!E10+'GILBERTO ALVES'!E10+'GORETTI QUEIROZ'!E10+'HÉLIO GUABIRARA'!E10+'IVAN MORAES'!E10+'JAIRO BRITTO'!E10+'JAYME ASFORA'!E10+'JOÃO DA COSTA'!E10+'JÚNIOR BOCÃO'!E10+'LUIZ EUSTÁQUIO'!E10+'MARCOS DI BRIA'!E10+'NATÁLIA DE MENUDO'!E10+'RAFAEL ACIOLI'!E10+'RENATO ANTUNES'!E10+'RICARDO CRUZ'!E10+'RINALDO JÚNIOR'!E10+'RODRIGO COUTINHO'!E10+'ROGÉRIO DE LUCCA'!E10+'ROMERINHO JATOBÁ '!E10+'SAMUEL SALAZAR'!E10+'WILTON BRITO'!E10)</f>
        <v>2816.03</v>
      </c>
      <c r="F10" s="40">
        <f>SUM('ADERALDO OLIVEIRA'!F10+'AERTO LUNA'!F10+'AIMÉE SILVA'!F10+'ALCIDES TEIXEIRA NETO'!F10+'ALINE MARIANO'!F10+'ALMIR FERNANDO'!F10+'AMARO CIPRIANO'!F10+'ANA LÚCIA'!F10+'ANDRÉ RÉGIS'!F10+'ANTONIO LUIZ NETO'!F10+'AUGUSTO CARRERAS'!F10+'BENJAMIN DA SAÚDE'!F10+'CHICO KIKO'!F10+'DAIZE MICHELE'!F10+'DAVI MUNIZ'!F10+'EDUARDO CHERA'!F10+'EDUARDO MARQUES'!F10+'FELIPE FRANCISMAR'!F10+'FRED FERREIRA'!F10+'GILBERTO ALVES'!F10+'GORETTI QUEIROZ'!F10+'HÉLIO GUABIRARA'!F10+'IVAN MORAES'!F10+'JAIRO BRITTO'!F10+'JAYME ASFORA'!F10+'JOÃO DA COSTA'!F10+'JÚNIOR BOCÃO'!F10+'LUIZ EUSTÁQUIO'!F10+'MARCOS DI BRIA'!F10+'NATÁLIA DE MENUDO'!F10+'RAFAEL ACIOLI'!F10+'RENATO ANTUNES'!F10+'RICARDO CRUZ'!F10+'RINALDO JÚNIOR'!F10+'RODRIGO COUTINHO'!F10+'ROGÉRIO DE LUCCA'!F10+'ROMERINHO JATOBÁ '!F10+'SAMUEL SALAZAR'!F10+'WILTON BRITO'!F10)</f>
        <v>2579.8399999999997</v>
      </c>
      <c r="G10" s="61"/>
      <c r="H10" s="61"/>
      <c r="I10" s="61"/>
      <c r="J10" s="61"/>
      <c r="K10" s="61"/>
      <c r="L10" s="61"/>
      <c r="M10" s="62"/>
    </row>
    <row r="11" spans="1:14" ht="15" customHeight="1" x14ac:dyDescent="0.2">
      <c r="A11" s="36" t="s">
        <v>25</v>
      </c>
      <c r="B11" s="40">
        <f>SUM('ADERALDO OLIVEIRA'!B11+'AERTO LUNA'!B11+'AIMÉE SILVA'!B11+'ALCIDES TEIXEIRA NETO'!B11+'ALINE MARIANO'!B11+'ALMIR FERNANDO'!B11+'AMARO CIPRIANO'!B11+'ANA LÚCIA'!B11+'ANDRÉ RÉGIS'!B11+'ANTONIO LUIZ NETO'!B11+'AUGUSTO CARRERAS'!B11+'BENJAMIN DA SAÚDE'!B11+'CHICO KIKO'!B11+'DAIZE MICHELE'!B11+'DAVI MUNIZ'!B11+'EDUARDO CHERA'!B11+'EDUARDO MARQUES'!B11+'FELIPE FRANCISMAR'!B11+'FRED FERREIRA'!B11+'GILBERTO ALVES'!B11+'GORETTI QUEIROZ'!B11+'HÉLIO GUABIRARA'!B11+'IVAN MORAES'!B11+'JAIRO BRITTO'!B11+'JAYME ASFORA'!B11+'JOÃO DA COSTA'!B11+'JÚNIOR BOCÃO'!B11+'LUIZ EUSTÁQUIO'!B11+'MARCOS DI BRIA'!B11+'NATÁLIA DE MENUDO'!B11+'RAFAEL ACIOLI'!B11+'RENATO ANTUNES'!B11+'RICARDO CRUZ'!B11+'RINALDO JÚNIOR'!B11+'RODRIGO COUTINHO'!B11+'ROGÉRIO DE LUCCA'!B11+'ROMERINHO JATOBÁ '!B11+'SAMUEL SALAZAR'!B11+'WILTON BRITO'!B11)</f>
        <v>0</v>
      </c>
      <c r="C11" s="40">
        <f>SUM('ADERALDO OLIVEIRA'!C11+'AERTO LUNA'!C11+'AIMÉE SILVA'!C11+'ALCIDES TEIXEIRA NETO'!C11+'ALINE MARIANO'!C11+'ALMIR FERNANDO'!C11+'AMARO CIPRIANO'!C11+'ANA LÚCIA'!C11+'ANDRÉ RÉGIS'!C11+'ANTONIO LUIZ NETO'!C11+'AUGUSTO CARRERAS'!C11+'BENJAMIN DA SAÚDE'!C11+'CHICO KIKO'!C11+'DAIZE MICHELE'!C11+'DAVI MUNIZ'!C11+'EDUARDO CHERA'!C11+'EDUARDO MARQUES'!C11+'FELIPE FRANCISMAR'!C11+'FRED FERREIRA'!C11+'GILBERTO ALVES'!C11+'GORETTI QUEIROZ'!C11+'HÉLIO GUABIRARA'!C11+'IVAN MORAES'!C11+'JAIRO BRITTO'!C11+'JAYME ASFORA'!C11+'JOÃO DA COSTA'!C11+'JÚNIOR BOCÃO'!C11+'LUIZ EUSTÁQUIO'!C11+'MARCOS DI BRIA'!C11+'NATÁLIA DE MENUDO'!C11+'RAFAEL ACIOLI'!C11+'RENATO ANTUNES'!C11+'RICARDO CRUZ'!C11+'RINALDO JÚNIOR'!C11+'RODRIGO COUTINHO'!C11+'ROGÉRIO DE LUCCA'!C11+'ROMERINHO JATOBÁ '!C11+'SAMUEL SALAZAR'!C11+'WILTON BRITO'!C11)</f>
        <v>0</v>
      </c>
      <c r="D11" s="40">
        <f>SUM('ADERALDO OLIVEIRA'!D11+'AERTO LUNA'!D11+'AIMÉE SILVA'!D11+'ALCIDES TEIXEIRA NETO'!D11+'ALINE MARIANO'!D11+'ALMIR FERNANDO'!D11+'AMARO CIPRIANO'!D11+'ANA LÚCIA'!D11+'ANDRÉ RÉGIS'!D11+'ANTONIO LUIZ NETO'!D11+'AUGUSTO CARRERAS'!D11+'BENJAMIN DA SAÚDE'!D11+'CHICO KIKO'!D11+'DAIZE MICHELE'!D11+'DAVI MUNIZ'!D11+'EDUARDO CHERA'!D11+'EDUARDO MARQUES'!D11+'FELIPE FRANCISMAR'!D11+'FRED FERREIRA'!D11+'GILBERTO ALVES'!D11+'GORETTI QUEIROZ'!D11+'HÉLIO GUABIRARA'!D11+'IVAN MORAES'!D11+'JAIRO BRITTO'!D11+'JAYME ASFORA'!D11+'JOÃO DA COSTA'!D11+'JÚNIOR BOCÃO'!D11+'LUIZ EUSTÁQUIO'!D11+'MARCOS DI BRIA'!D11+'NATÁLIA DE MENUDO'!D11+'RAFAEL ACIOLI'!D11+'RENATO ANTUNES'!D11+'RICARDO CRUZ'!D11+'RINALDO JÚNIOR'!D11+'RODRIGO COUTINHO'!D11+'ROGÉRIO DE LUCCA'!D11+'ROMERINHO JATOBÁ '!D11+'SAMUEL SALAZAR'!D11+'WILTON BRITO'!D11)</f>
        <v>0</v>
      </c>
      <c r="E11" s="40">
        <f>SUM('ADERALDO OLIVEIRA'!E11+'AERTO LUNA'!E11+'AIMÉE SILVA'!E11+'ALCIDES TEIXEIRA NETO'!E11+'ALINE MARIANO'!E11+'ALMIR FERNANDO'!E11+'AMARO CIPRIANO'!E11+'ANA LÚCIA'!E11+'ANDRÉ RÉGIS'!E11+'ANTONIO LUIZ NETO'!E11+'AUGUSTO CARRERAS'!E11+'BENJAMIN DA SAÚDE'!E11+'CHICO KIKO'!E11+'DAIZE MICHELE'!E11+'DAVI MUNIZ'!E11+'EDUARDO CHERA'!E11+'EDUARDO MARQUES'!E11+'FELIPE FRANCISMAR'!E11+'FRED FERREIRA'!E11+'GILBERTO ALVES'!E11+'GORETTI QUEIROZ'!E11+'HÉLIO GUABIRARA'!E11+'IVAN MORAES'!E11+'JAIRO BRITTO'!E11+'JAYME ASFORA'!E11+'JOÃO DA COSTA'!E11+'JÚNIOR BOCÃO'!E11+'LUIZ EUSTÁQUIO'!E11+'MARCOS DI BRIA'!E11+'NATÁLIA DE MENUDO'!E11+'RAFAEL ACIOLI'!E11+'RENATO ANTUNES'!E11+'RICARDO CRUZ'!E11+'RINALDO JÚNIOR'!E11+'RODRIGO COUTINHO'!E11+'ROGÉRIO DE LUCCA'!E11+'ROMERINHO JATOBÁ '!E11+'SAMUEL SALAZAR'!E11+'WILTON BRITO'!E11)</f>
        <v>0</v>
      </c>
      <c r="F11" s="40">
        <f>SUM('ADERALDO OLIVEIRA'!F11+'AERTO LUNA'!F11+'AIMÉE SILVA'!F11+'ALCIDES TEIXEIRA NETO'!F11+'ALINE MARIANO'!F11+'ALMIR FERNANDO'!F11+'AMARO CIPRIANO'!F11+'ANA LÚCIA'!F11+'ANDRÉ RÉGIS'!F11+'ANTONIO LUIZ NETO'!F11+'AUGUSTO CARRERAS'!F11+'BENJAMIN DA SAÚDE'!F11+'CHICO KIKO'!F11+'DAIZE MICHELE'!F11+'DAVI MUNIZ'!F11+'EDUARDO CHERA'!F11+'EDUARDO MARQUES'!F11+'FELIPE FRANCISMAR'!F11+'FRED FERREIRA'!F11+'GILBERTO ALVES'!F11+'GORETTI QUEIROZ'!F11+'HÉLIO GUABIRARA'!F11+'IVAN MORAES'!F11+'JAIRO BRITTO'!F11+'JAYME ASFORA'!F11+'JOÃO DA COSTA'!F11+'JÚNIOR BOCÃO'!F11+'LUIZ EUSTÁQUIO'!F11+'MARCOS DI BRIA'!F11+'NATÁLIA DE MENUDO'!F11+'RAFAEL ACIOLI'!F11+'RENATO ANTUNES'!F11+'RICARDO CRUZ'!F11+'RINALDO JÚNIOR'!F11+'RODRIGO COUTINHO'!F11+'ROGÉRIO DE LUCCA'!F11+'ROMERINHO JATOBÁ '!F11+'SAMUEL SALAZAR'!F11+'WILTON BRITO'!F11)</f>
        <v>0</v>
      </c>
      <c r="G11" s="63"/>
      <c r="H11" s="63"/>
      <c r="I11" s="63"/>
      <c r="J11" s="63"/>
      <c r="K11" s="63"/>
      <c r="L11" s="63"/>
      <c r="M11" s="64"/>
    </row>
    <row r="12" spans="1:14" s="17" customFormat="1" ht="15" customHeight="1" x14ac:dyDescent="0.2">
      <c r="A12" s="41" t="s">
        <v>26</v>
      </c>
      <c r="B12" s="40">
        <f>SUM('ADERALDO OLIVEIRA'!B12+'AERTO LUNA'!B12+'AIMÉE SILVA'!B12+'ALCIDES TEIXEIRA NETO'!B12+'ALINE MARIANO'!B12+'ALMIR FERNANDO'!B12+'AMARO CIPRIANO'!B12+'ANA LÚCIA'!B12+'ANDRÉ RÉGIS'!B12+'ANTONIO LUIZ NETO'!B12+'AUGUSTO CARRERAS'!B12+'BENJAMIN DA SAÚDE'!B12+'CHICO KIKO'!B12+'DAIZE MICHELE'!B12+'DAVI MUNIZ'!B12+'EDUARDO CHERA'!B12+'EDUARDO MARQUES'!B12+'FELIPE FRANCISMAR'!B12+'FRED FERREIRA'!B12+'GILBERTO ALVES'!B12+'GORETTI QUEIROZ'!B12+'HÉLIO GUABIRARA'!B12+'IVAN MORAES'!B12+'JAIRO BRITTO'!B12+'JAYME ASFORA'!B12+'JOÃO DA COSTA'!B12+'JÚNIOR BOCÃO'!B12+'LUIZ EUSTÁQUIO'!B12+'MARCOS DI BRIA'!B12+'NATÁLIA DE MENUDO'!B12+'RAFAEL ACIOLI'!B12+'RENATO ANTUNES'!B12+'RICARDO CRUZ'!B12+'RINALDO JÚNIOR'!B12+'RODRIGO COUTINHO'!B12+'ROGÉRIO DE LUCCA'!B12+'ROMERINHO JATOBÁ '!B12+'SAMUEL SALAZAR'!B12+'WILTON BRITO'!B12)</f>
        <v>87170.59</v>
      </c>
      <c r="C12" s="40">
        <f>SUM('ADERALDO OLIVEIRA'!C12+'AERTO LUNA'!C12+'AIMÉE SILVA'!C12+'ALCIDES TEIXEIRA NETO'!C12+'ALINE MARIANO'!C12+'ALMIR FERNANDO'!C12+'AMARO CIPRIANO'!C12+'ANA LÚCIA'!C12+'ANDRÉ RÉGIS'!C12+'ANTONIO LUIZ NETO'!C12+'AUGUSTO CARRERAS'!C12+'BENJAMIN DA SAÚDE'!C12+'CHICO KIKO'!C12+'DAIZE MICHELE'!C12+'DAVI MUNIZ'!C12+'EDUARDO CHERA'!C12+'EDUARDO MARQUES'!C12+'FELIPE FRANCISMAR'!C12+'FRED FERREIRA'!C12+'GILBERTO ALVES'!C12+'GORETTI QUEIROZ'!C12+'HÉLIO GUABIRARA'!C12+'IVAN MORAES'!C12+'JAIRO BRITTO'!C12+'JAYME ASFORA'!C12+'JOÃO DA COSTA'!C12+'JÚNIOR BOCÃO'!C12+'LUIZ EUSTÁQUIO'!C12+'MARCOS DI BRIA'!C12+'NATÁLIA DE MENUDO'!C12+'RAFAEL ACIOLI'!C12+'RENATO ANTUNES'!C12+'RICARDO CRUZ'!C12+'RINALDO JÚNIOR'!C12+'RODRIGO COUTINHO'!C12+'ROGÉRIO DE LUCCA'!C12+'ROMERINHO JATOBÁ '!C12+'SAMUEL SALAZAR'!C12+'WILTON BRITO'!C12)</f>
        <v>88506.390000000014</v>
      </c>
      <c r="D12" s="40">
        <f>SUM('ADERALDO OLIVEIRA'!D12+'AERTO LUNA'!D12+'AIMÉE SILVA'!D12+'ALCIDES TEIXEIRA NETO'!D12+'ALINE MARIANO'!D12+'ALMIR FERNANDO'!D12+'AMARO CIPRIANO'!D12+'ANA LÚCIA'!D12+'ANDRÉ RÉGIS'!D12+'ANTONIO LUIZ NETO'!D12+'AUGUSTO CARRERAS'!D12+'BENJAMIN DA SAÚDE'!D12+'CHICO KIKO'!D12+'DAIZE MICHELE'!D12+'DAVI MUNIZ'!D12+'EDUARDO CHERA'!D12+'EDUARDO MARQUES'!D12+'FELIPE FRANCISMAR'!D12+'FRED FERREIRA'!D12+'GILBERTO ALVES'!D12+'GORETTI QUEIROZ'!D12+'HÉLIO GUABIRARA'!D12+'IVAN MORAES'!D12+'JAIRO BRITTO'!D12+'JAYME ASFORA'!D12+'JOÃO DA COSTA'!D12+'JÚNIOR BOCÃO'!D12+'LUIZ EUSTÁQUIO'!D12+'MARCOS DI BRIA'!D12+'NATÁLIA DE MENUDO'!D12+'RAFAEL ACIOLI'!D12+'RENATO ANTUNES'!D12+'RICARDO CRUZ'!D12+'RINALDO JÚNIOR'!D12+'RODRIGO COUTINHO'!D12+'ROGÉRIO DE LUCCA'!D12+'ROMERINHO JATOBÁ '!D12+'SAMUEL SALAZAR'!D12+'WILTON BRITO'!D12)</f>
        <v>92470.48</v>
      </c>
      <c r="E12" s="40">
        <f>SUM('ADERALDO OLIVEIRA'!E12+'AERTO LUNA'!E12+'AIMÉE SILVA'!E12+'ALCIDES TEIXEIRA NETO'!E12+'ALINE MARIANO'!E12+'ALMIR FERNANDO'!E12+'AMARO CIPRIANO'!E12+'ANA LÚCIA'!E12+'ANDRÉ RÉGIS'!E12+'ANTONIO LUIZ NETO'!E12+'AUGUSTO CARRERAS'!E12+'BENJAMIN DA SAÚDE'!E12+'CHICO KIKO'!E12+'DAIZE MICHELE'!E12+'DAVI MUNIZ'!E12+'EDUARDO CHERA'!E12+'EDUARDO MARQUES'!E12+'FELIPE FRANCISMAR'!E12+'FRED FERREIRA'!E12+'GILBERTO ALVES'!E12+'GORETTI QUEIROZ'!E12+'HÉLIO GUABIRARA'!E12+'IVAN MORAES'!E12+'JAIRO BRITTO'!E12+'JAYME ASFORA'!E12+'JOÃO DA COSTA'!E12+'JÚNIOR BOCÃO'!E12+'LUIZ EUSTÁQUIO'!E12+'MARCOS DI BRIA'!E12+'NATÁLIA DE MENUDO'!E12+'RAFAEL ACIOLI'!E12+'RENATO ANTUNES'!E12+'RICARDO CRUZ'!E12+'RINALDO JÚNIOR'!E12+'RODRIGO COUTINHO'!E12+'ROGÉRIO DE LUCCA'!E12+'ROMERINHO JATOBÁ '!E12+'SAMUEL SALAZAR'!E12+'WILTON BRITO'!E12)</f>
        <v>74773</v>
      </c>
      <c r="F12" s="40">
        <f>SUM('ADERALDO OLIVEIRA'!F12+'AERTO LUNA'!F12+'AIMÉE SILVA'!F12+'ALCIDES TEIXEIRA NETO'!F12+'ALINE MARIANO'!F12+'ALMIR FERNANDO'!F12+'AMARO CIPRIANO'!F12+'ANA LÚCIA'!F12+'ANDRÉ RÉGIS'!F12+'ANTONIO LUIZ NETO'!F12+'AUGUSTO CARRERAS'!F12+'BENJAMIN DA SAÚDE'!F12+'CHICO KIKO'!F12+'DAIZE MICHELE'!F12+'DAVI MUNIZ'!F12+'EDUARDO CHERA'!F12+'EDUARDO MARQUES'!F12+'FELIPE FRANCISMAR'!F12+'FRED FERREIRA'!F12+'GILBERTO ALVES'!F12+'GORETTI QUEIROZ'!F12+'HÉLIO GUABIRARA'!F12+'IVAN MORAES'!F12+'JAIRO BRITTO'!F12+'JAYME ASFORA'!F12+'JOÃO DA COSTA'!F12+'JÚNIOR BOCÃO'!F12+'LUIZ EUSTÁQUIO'!F12+'MARCOS DI BRIA'!F12+'NATÁLIA DE MENUDO'!F12+'RAFAEL ACIOLI'!F12+'RENATO ANTUNES'!F12+'RICARDO CRUZ'!F12+'RINALDO JÚNIOR'!F12+'RODRIGO COUTINHO'!F12+'ROGÉRIO DE LUCCA'!F12+'ROMERINHO JATOBÁ '!F12+'SAMUEL SALAZAR'!F12+'WILTON BRITO'!F12)</f>
        <v>71026.17</v>
      </c>
      <c r="G12" s="63"/>
      <c r="H12" s="63"/>
      <c r="I12" s="63"/>
      <c r="J12" s="63"/>
      <c r="K12" s="63"/>
      <c r="L12" s="63"/>
      <c r="M12" s="64"/>
    </row>
    <row r="13" spans="1:14" s="15" customFormat="1" ht="15" customHeight="1" x14ac:dyDescent="0.2">
      <c r="A13" s="41" t="s">
        <v>27</v>
      </c>
      <c r="B13" s="40">
        <f>SUM('ADERALDO OLIVEIRA'!B13+'AERTO LUNA'!B13+'AIMÉE SILVA'!B13+'ALCIDES TEIXEIRA NETO'!B13+'ALINE MARIANO'!B13+'ALMIR FERNANDO'!B13+'AMARO CIPRIANO'!B13+'ANA LÚCIA'!B13+'ANDRÉ RÉGIS'!B13+'ANTONIO LUIZ NETO'!B13+'AUGUSTO CARRERAS'!B13+'BENJAMIN DA SAÚDE'!B13+'CHICO KIKO'!B13+'DAIZE MICHELE'!B13+'DAVI MUNIZ'!B13+'EDUARDO CHERA'!B13+'EDUARDO MARQUES'!B13+'FELIPE FRANCISMAR'!B13+'FRED FERREIRA'!B13+'GILBERTO ALVES'!B13+'GORETTI QUEIROZ'!B13+'HÉLIO GUABIRARA'!B13+'IVAN MORAES'!B13+'JAIRO BRITTO'!B13+'JAYME ASFORA'!B13+'JOÃO DA COSTA'!B13+'JÚNIOR BOCÃO'!B13+'LUIZ EUSTÁQUIO'!B13+'MARCOS DI BRIA'!B13+'NATÁLIA DE MENUDO'!B13+'RAFAEL ACIOLI'!B13+'RENATO ANTUNES'!B13+'RICARDO CRUZ'!B13+'RINALDO JÚNIOR'!B13+'RODRIGO COUTINHO'!B13+'ROGÉRIO DE LUCCA'!B13+'ROMERINHO JATOBÁ '!B13+'SAMUEL SALAZAR'!B13+'WILTON BRITO'!B13)</f>
        <v>1338.05</v>
      </c>
      <c r="C13" s="40">
        <f>SUM('ADERALDO OLIVEIRA'!C13+'AERTO LUNA'!C13+'AIMÉE SILVA'!C13+'ALCIDES TEIXEIRA NETO'!C13+'ALINE MARIANO'!C13+'ALMIR FERNANDO'!C13+'AMARO CIPRIANO'!C13+'ANA LÚCIA'!C13+'ANDRÉ RÉGIS'!C13+'ANTONIO LUIZ NETO'!C13+'AUGUSTO CARRERAS'!C13+'BENJAMIN DA SAÚDE'!C13+'CHICO KIKO'!C13+'DAIZE MICHELE'!C13+'DAVI MUNIZ'!C13+'EDUARDO CHERA'!C13+'EDUARDO MARQUES'!C13+'FELIPE FRANCISMAR'!C13+'FRED FERREIRA'!C13+'GILBERTO ALVES'!C13+'GORETTI QUEIROZ'!C13+'HÉLIO GUABIRARA'!C13+'IVAN MORAES'!C13+'JAIRO BRITTO'!C13+'JAYME ASFORA'!C13+'JOÃO DA COSTA'!C13+'JÚNIOR BOCÃO'!C13+'LUIZ EUSTÁQUIO'!C13+'MARCOS DI BRIA'!C13+'NATÁLIA DE MENUDO'!C13+'RAFAEL ACIOLI'!C13+'RENATO ANTUNES'!C13+'RICARDO CRUZ'!C13+'RINALDO JÚNIOR'!C13+'RODRIGO COUTINHO'!C13+'ROGÉRIO DE LUCCA'!C13+'ROMERINHO JATOBÁ '!C13+'SAMUEL SALAZAR'!C13+'WILTON BRITO'!C13)</f>
        <v>1540</v>
      </c>
      <c r="D13" s="40">
        <f>SUM('ADERALDO OLIVEIRA'!D13+'AERTO LUNA'!D13+'AIMÉE SILVA'!D13+'ALCIDES TEIXEIRA NETO'!D13+'ALINE MARIANO'!D13+'ALMIR FERNANDO'!D13+'AMARO CIPRIANO'!D13+'ANA LÚCIA'!D13+'ANDRÉ RÉGIS'!D13+'ANTONIO LUIZ NETO'!D13+'AUGUSTO CARRERAS'!D13+'BENJAMIN DA SAÚDE'!D13+'CHICO KIKO'!D13+'DAIZE MICHELE'!D13+'DAVI MUNIZ'!D13+'EDUARDO CHERA'!D13+'EDUARDO MARQUES'!D13+'FELIPE FRANCISMAR'!D13+'FRED FERREIRA'!D13+'GILBERTO ALVES'!D13+'GORETTI QUEIROZ'!D13+'HÉLIO GUABIRARA'!D13+'IVAN MORAES'!D13+'JAIRO BRITTO'!D13+'JAYME ASFORA'!D13+'JOÃO DA COSTA'!D13+'JÚNIOR BOCÃO'!D13+'LUIZ EUSTÁQUIO'!D13+'MARCOS DI BRIA'!D13+'NATÁLIA DE MENUDO'!D13+'RAFAEL ACIOLI'!D13+'RENATO ANTUNES'!D13+'RICARDO CRUZ'!D13+'RINALDO JÚNIOR'!D13+'RODRIGO COUTINHO'!D13+'ROGÉRIO DE LUCCA'!D13+'ROMERINHO JATOBÁ '!D13+'SAMUEL SALAZAR'!D13+'WILTON BRITO'!D13)</f>
        <v>0</v>
      </c>
      <c r="E13" s="40">
        <f>SUM('ADERALDO OLIVEIRA'!E13+'AERTO LUNA'!E13+'AIMÉE SILVA'!E13+'ALCIDES TEIXEIRA NETO'!E13+'ALINE MARIANO'!E13+'ALMIR FERNANDO'!E13+'AMARO CIPRIANO'!E13+'ANA LÚCIA'!E13+'ANDRÉ RÉGIS'!E13+'ANTONIO LUIZ NETO'!E13+'AUGUSTO CARRERAS'!E13+'BENJAMIN DA SAÚDE'!E13+'CHICO KIKO'!E13+'DAIZE MICHELE'!E13+'DAVI MUNIZ'!E13+'EDUARDO CHERA'!E13+'EDUARDO MARQUES'!E13+'FELIPE FRANCISMAR'!E13+'FRED FERREIRA'!E13+'GILBERTO ALVES'!E13+'GORETTI QUEIROZ'!E13+'HÉLIO GUABIRARA'!E13+'IVAN MORAES'!E13+'JAIRO BRITTO'!E13+'JAYME ASFORA'!E13+'JOÃO DA COSTA'!E13+'JÚNIOR BOCÃO'!E13+'LUIZ EUSTÁQUIO'!E13+'MARCOS DI BRIA'!E13+'NATÁLIA DE MENUDO'!E13+'RAFAEL ACIOLI'!E13+'RENATO ANTUNES'!E13+'RICARDO CRUZ'!E13+'RINALDO JÚNIOR'!E13+'RODRIGO COUTINHO'!E13+'ROGÉRIO DE LUCCA'!E13+'ROMERINHO JATOBÁ '!E13+'SAMUEL SALAZAR'!E13+'WILTON BRITO'!E13)</f>
        <v>1554</v>
      </c>
      <c r="F13" s="40">
        <f>SUM('ADERALDO OLIVEIRA'!F13+'AERTO LUNA'!F13+'AIMÉE SILVA'!F13+'ALCIDES TEIXEIRA NETO'!F13+'ALINE MARIANO'!F13+'ALMIR FERNANDO'!F13+'AMARO CIPRIANO'!F13+'ANA LÚCIA'!F13+'ANDRÉ RÉGIS'!F13+'ANTONIO LUIZ NETO'!F13+'AUGUSTO CARRERAS'!F13+'BENJAMIN DA SAÚDE'!F13+'CHICO KIKO'!F13+'DAIZE MICHELE'!F13+'DAVI MUNIZ'!F13+'EDUARDO CHERA'!F13+'EDUARDO MARQUES'!F13+'FELIPE FRANCISMAR'!F13+'FRED FERREIRA'!F13+'GILBERTO ALVES'!F13+'GORETTI QUEIROZ'!F13+'HÉLIO GUABIRARA'!F13+'IVAN MORAES'!F13+'JAIRO BRITTO'!F13+'JAYME ASFORA'!F13+'JOÃO DA COSTA'!F13+'JÚNIOR BOCÃO'!F13+'LUIZ EUSTÁQUIO'!F13+'MARCOS DI BRIA'!F13+'NATÁLIA DE MENUDO'!F13+'RAFAEL ACIOLI'!F13+'RENATO ANTUNES'!F13+'RICARDO CRUZ'!F13+'RINALDO JÚNIOR'!F13+'RODRIGO COUTINHO'!F13+'ROGÉRIO DE LUCCA'!F13+'ROMERINHO JATOBÁ '!F13+'SAMUEL SALAZAR'!F13+'WILTON BRITO'!F13)</f>
        <v>1138.5</v>
      </c>
      <c r="G13" s="63"/>
      <c r="H13" s="63"/>
      <c r="I13" s="63"/>
      <c r="J13" s="63"/>
      <c r="K13" s="63"/>
      <c r="L13" s="63"/>
      <c r="M13" s="64"/>
    </row>
    <row r="14" spans="1:14" s="17" customFormat="1" ht="15" customHeight="1" x14ac:dyDescent="0.2">
      <c r="A14" s="41" t="s">
        <v>28</v>
      </c>
      <c r="B14" s="40">
        <f>SUM('ADERALDO OLIVEIRA'!B14+'AERTO LUNA'!B14+'AIMÉE SILVA'!B14+'ALCIDES TEIXEIRA NETO'!B14+'ALINE MARIANO'!B14+'ALMIR FERNANDO'!B14+'AMARO CIPRIANO'!B14+'ANA LÚCIA'!B14+'ANDRÉ RÉGIS'!B14+'ANTONIO LUIZ NETO'!B14+'AUGUSTO CARRERAS'!B14+'BENJAMIN DA SAÚDE'!B14+'CHICO KIKO'!B14+'DAIZE MICHELE'!B14+'DAVI MUNIZ'!B14+'EDUARDO CHERA'!B14+'EDUARDO MARQUES'!B14+'FELIPE FRANCISMAR'!B14+'FRED FERREIRA'!B14+'GILBERTO ALVES'!B14+'GORETTI QUEIROZ'!B14+'HÉLIO GUABIRARA'!B14+'IVAN MORAES'!B14+'JAIRO BRITTO'!B14+'JAYME ASFORA'!B14+'JOÃO DA COSTA'!B14+'JÚNIOR BOCÃO'!B14+'LUIZ EUSTÁQUIO'!B14+'MARCOS DI BRIA'!B14+'NATÁLIA DE MENUDO'!B14+'RAFAEL ACIOLI'!B14+'RENATO ANTUNES'!B14+'RICARDO CRUZ'!B14+'RINALDO JÚNIOR'!B14+'RODRIGO COUTINHO'!B14+'ROGÉRIO DE LUCCA'!B14+'ROMERINHO JATOBÁ '!B14+'SAMUEL SALAZAR'!B14+'WILTON BRITO'!B14)</f>
        <v>10400</v>
      </c>
      <c r="C14" s="40">
        <f>SUM('ADERALDO OLIVEIRA'!C14+'AERTO LUNA'!C14+'AIMÉE SILVA'!C14+'ALCIDES TEIXEIRA NETO'!C14+'ALINE MARIANO'!C14+'ALMIR FERNANDO'!C14+'AMARO CIPRIANO'!C14+'ANA LÚCIA'!C14+'ANDRÉ RÉGIS'!C14+'ANTONIO LUIZ NETO'!C14+'AUGUSTO CARRERAS'!C14+'BENJAMIN DA SAÚDE'!C14+'CHICO KIKO'!C14+'DAIZE MICHELE'!C14+'DAVI MUNIZ'!C14+'EDUARDO CHERA'!C14+'EDUARDO MARQUES'!C14+'FELIPE FRANCISMAR'!C14+'FRED FERREIRA'!C14+'GILBERTO ALVES'!C14+'GORETTI QUEIROZ'!C14+'HÉLIO GUABIRARA'!C14+'IVAN MORAES'!C14+'JAIRO BRITTO'!C14+'JAYME ASFORA'!C14+'JOÃO DA COSTA'!C14+'JÚNIOR BOCÃO'!C14+'LUIZ EUSTÁQUIO'!C14+'MARCOS DI BRIA'!C14+'NATÁLIA DE MENUDO'!C14+'RAFAEL ACIOLI'!C14+'RENATO ANTUNES'!C14+'RICARDO CRUZ'!C14+'RINALDO JÚNIOR'!C14+'RODRIGO COUTINHO'!C14+'ROGÉRIO DE LUCCA'!C14+'ROMERINHO JATOBÁ '!C14+'SAMUEL SALAZAR'!C14+'WILTON BRITO'!C14)</f>
        <v>10400</v>
      </c>
      <c r="D14" s="40">
        <f>SUM('ADERALDO OLIVEIRA'!D14+'AERTO LUNA'!D14+'AIMÉE SILVA'!D14+'ALCIDES TEIXEIRA NETO'!D14+'ALINE MARIANO'!D14+'ALMIR FERNANDO'!D14+'AMARO CIPRIANO'!D14+'ANA LÚCIA'!D14+'ANDRÉ RÉGIS'!D14+'ANTONIO LUIZ NETO'!D14+'AUGUSTO CARRERAS'!D14+'BENJAMIN DA SAÚDE'!D14+'CHICO KIKO'!D14+'DAIZE MICHELE'!D14+'DAVI MUNIZ'!D14+'EDUARDO CHERA'!D14+'EDUARDO MARQUES'!D14+'FELIPE FRANCISMAR'!D14+'FRED FERREIRA'!D14+'GILBERTO ALVES'!D14+'GORETTI QUEIROZ'!D14+'HÉLIO GUABIRARA'!D14+'IVAN MORAES'!D14+'JAIRO BRITTO'!D14+'JAYME ASFORA'!D14+'JOÃO DA COSTA'!D14+'JÚNIOR BOCÃO'!D14+'LUIZ EUSTÁQUIO'!D14+'MARCOS DI BRIA'!D14+'NATÁLIA DE MENUDO'!D14+'RAFAEL ACIOLI'!D14+'RENATO ANTUNES'!D14+'RICARDO CRUZ'!D14+'RINALDO JÚNIOR'!D14+'RODRIGO COUTINHO'!D14+'ROGÉRIO DE LUCCA'!D14+'ROMERINHO JATOBÁ '!D14+'SAMUEL SALAZAR'!D14+'WILTON BRITO'!D14)</f>
        <v>10400</v>
      </c>
      <c r="E14" s="40">
        <f>SUM('ADERALDO OLIVEIRA'!E14+'AERTO LUNA'!E14+'AIMÉE SILVA'!E14+'ALCIDES TEIXEIRA NETO'!E14+'ALINE MARIANO'!E14+'ALMIR FERNANDO'!E14+'AMARO CIPRIANO'!E14+'ANA LÚCIA'!E14+'ANDRÉ RÉGIS'!E14+'ANTONIO LUIZ NETO'!E14+'AUGUSTO CARRERAS'!E14+'BENJAMIN DA SAÚDE'!E14+'CHICO KIKO'!E14+'DAIZE MICHELE'!E14+'DAVI MUNIZ'!E14+'EDUARDO CHERA'!E14+'EDUARDO MARQUES'!E14+'FELIPE FRANCISMAR'!E14+'FRED FERREIRA'!E14+'GILBERTO ALVES'!E14+'GORETTI QUEIROZ'!E14+'HÉLIO GUABIRARA'!E14+'IVAN MORAES'!E14+'JAIRO BRITTO'!E14+'JAYME ASFORA'!E14+'JOÃO DA COSTA'!E14+'JÚNIOR BOCÃO'!E14+'LUIZ EUSTÁQUIO'!E14+'MARCOS DI BRIA'!E14+'NATÁLIA DE MENUDO'!E14+'RAFAEL ACIOLI'!E14+'RENATO ANTUNES'!E14+'RICARDO CRUZ'!E14+'RINALDO JÚNIOR'!E14+'RODRIGO COUTINHO'!E14+'ROGÉRIO DE LUCCA'!E14+'ROMERINHO JATOBÁ '!E14+'SAMUEL SALAZAR'!E14+'WILTON BRITO'!E14)</f>
        <v>6900</v>
      </c>
      <c r="F14" s="40">
        <f>SUM('ADERALDO OLIVEIRA'!F14+'AERTO LUNA'!F14+'AIMÉE SILVA'!F14+'ALCIDES TEIXEIRA NETO'!F14+'ALINE MARIANO'!F14+'ALMIR FERNANDO'!F14+'AMARO CIPRIANO'!F14+'ANA LÚCIA'!F14+'ANDRÉ RÉGIS'!F14+'ANTONIO LUIZ NETO'!F14+'AUGUSTO CARRERAS'!F14+'BENJAMIN DA SAÚDE'!F14+'CHICO KIKO'!F14+'DAIZE MICHELE'!F14+'DAVI MUNIZ'!F14+'EDUARDO CHERA'!F14+'EDUARDO MARQUES'!F14+'FELIPE FRANCISMAR'!F14+'FRED FERREIRA'!F14+'GILBERTO ALVES'!F14+'GORETTI QUEIROZ'!F14+'HÉLIO GUABIRARA'!F14+'IVAN MORAES'!F14+'JAIRO BRITTO'!F14+'JAYME ASFORA'!F14+'JOÃO DA COSTA'!F14+'JÚNIOR BOCÃO'!F14+'LUIZ EUSTÁQUIO'!F14+'MARCOS DI BRIA'!F14+'NATÁLIA DE MENUDO'!F14+'RAFAEL ACIOLI'!F14+'RENATO ANTUNES'!F14+'RICARDO CRUZ'!F14+'RINALDO JÚNIOR'!F14+'RODRIGO COUTINHO'!F14+'ROGÉRIO DE LUCCA'!F14+'ROMERINHO JATOBÁ '!F14+'SAMUEL SALAZAR'!F14+'WILTON BRITO'!F14)</f>
        <v>10400</v>
      </c>
      <c r="G14" s="63"/>
      <c r="H14" s="63"/>
      <c r="I14" s="63"/>
      <c r="J14" s="63"/>
      <c r="K14" s="63"/>
      <c r="L14" s="63"/>
      <c r="M14" s="64"/>
    </row>
    <row r="15" spans="1:14" s="15" customFormat="1" ht="15" customHeight="1" x14ac:dyDescent="0.2">
      <c r="A15" s="41" t="s">
        <v>29</v>
      </c>
      <c r="B15" s="40">
        <f>SUM('ADERALDO OLIVEIRA'!B15+'AERTO LUNA'!B15+'AIMÉE SILVA'!B15+'ALCIDES TEIXEIRA NETO'!B15+'ALINE MARIANO'!B15+'ALMIR FERNANDO'!B15+'AMARO CIPRIANO'!B15+'ANA LÚCIA'!B15+'ANDRÉ RÉGIS'!B15+'ANTONIO LUIZ NETO'!B15+'AUGUSTO CARRERAS'!B15+'BENJAMIN DA SAÚDE'!B15+'CHICO KIKO'!B15+'DAIZE MICHELE'!B15+'DAVI MUNIZ'!B15+'EDUARDO CHERA'!B15+'EDUARDO MARQUES'!B15+'FELIPE FRANCISMAR'!B15+'FRED FERREIRA'!B15+'GILBERTO ALVES'!B15+'GORETTI QUEIROZ'!B15+'HÉLIO GUABIRARA'!B15+'IVAN MORAES'!B15+'JAIRO BRITTO'!B15+'JAYME ASFORA'!B15+'JOÃO DA COSTA'!B15+'JÚNIOR BOCÃO'!B15+'LUIZ EUSTÁQUIO'!B15+'MARCOS DI BRIA'!B15+'NATÁLIA DE MENUDO'!B15+'RAFAEL ACIOLI'!B15+'RENATO ANTUNES'!B15+'RICARDO CRUZ'!B15+'RINALDO JÚNIOR'!B15+'RODRIGO COUTINHO'!B15+'ROGÉRIO DE LUCCA'!B15+'ROMERINHO JATOBÁ '!B15+'SAMUEL SALAZAR'!B15+'WILTON BRITO'!B15)</f>
        <v>4395.21</v>
      </c>
      <c r="C15" s="40">
        <f>SUM('ADERALDO OLIVEIRA'!C15+'AERTO LUNA'!C15+'AIMÉE SILVA'!C15+'ALCIDES TEIXEIRA NETO'!C15+'ALINE MARIANO'!C15+'ALMIR FERNANDO'!C15+'AMARO CIPRIANO'!C15+'ANA LÚCIA'!C15+'ANDRÉ RÉGIS'!C15+'ANTONIO LUIZ NETO'!C15+'AUGUSTO CARRERAS'!C15+'BENJAMIN DA SAÚDE'!C15+'CHICO KIKO'!C15+'DAIZE MICHELE'!C15+'DAVI MUNIZ'!C15+'EDUARDO CHERA'!C15+'EDUARDO MARQUES'!C15+'FELIPE FRANCISMAR'!C15+'FRED FERREIRA'!C15+'GILBERTO ALVES'!C15+'GORETTI QUEIROZ'!C15+'HÉLIO GUABIRARA'!C15+'IVAN MORAES'!C15+'JAIRO BRITTO'!C15+'JAYME ASFORA'!C15+'JOÃO DA COSTA'!C15+'JÚNIOR BOCÃO'!C15+'LUIZ EUSTÁQUIO'!C15+'MARCOS DI BRIA'!C15+'NATÁLIA DE MENUDO'!C15+'RAFAEL ACIOLI'!C15+'RENATO ANTUNES'!C15+'RICARDO CRUZ'!C15+'RINALDO JÚNIOR'!C15+'RODRIGO COUTINHO'!C15+'ROGÉRIO DE LUCCA'!C15+'ROMERINHO JATOBÁ '!C15+'SAMUEL SALAZAR'!C15+'WILTON BRITO'!C15)</f>
        <v>5014.78</v>
      </c>
      <c r="D15" s="40">
        <f>SUM('ADERALDO OLIVEIRA'!D15+'AERTO LUNA'!D15+'AIMÉE SILVA'!D15+'ALCIDES TEIXEIRA NETO'!D15+'ALINE MARIANO'!D15+'ALMIR FERNANDO'!D15+'AMARO CIPRIANO'!D15+'ANA LÚCIA'!D15+'ANDRÉ RÉGIS'!D15+'ANTONIO LUIZ NETO'!D15+'AUGUSTO CARRERAS'!D15+'BENJAMIN DA SAÚDE'!D15+'CHICO KIKO'!D15+'DAIZE MICHELE'!D15+'DAVI MUNIZ'!D15+'EDUARDO CHERA'!D15+'EDUARDO MARQUES'!D15+'FELIPE FRANCISMAR'!D15+'FRED FERREIRA'!D15+'GILBERTO ALVES'!D15+'GORETTI QUEIROZ'!D15+'HÉLIO GUABIRARA'!D15+'IVAN MORAES'!D15+'JAIRO BRITTO'!D15+'JAYME ASFORA'!D15+'JOÃO DA COSTA'!D15+'JÚNIOR BOCÃO'!D15+'LUIZ EUSTÁQUIO'!D15+'MARCOS DI BRIA'!D15+'NATÁLIA DE MENUDO'!D15+'RAFAEL ACIOLI'!D15+'RENATO ANTUNES'!D15+'RICARDO CRUZ'!D15+'RINALDO JÚNIOR'!D15+'RODRIGO COUTINHO'!D15+'ROGÉRIO DE LUCCA'!D15+'ROMERINHO JATOBÁ '!D15+'SAMUEL SALAZAR'!D15+'WILTON BRITO'!D15)</f>
        <v>1675.1</v>
      </c>
      <c r="E15" s="40">
        <f>SUM('ADERALDO OLIVEIRA'!E15+'AERTO LUNA'!E15+'AIMÉE SILVA'!E15+'ALCIDES TEIXEIRA NETO'!E15+'ALINE MARIANO'!E15+'ALMIR FERNANDO'!E15+'AMARO CIPRIANO'!E15+'ANA LÚCIA'!E15+'ANDRÉ RÉGIS'!E15+'ANTONIO LUIZ NETO'!E15+'AUGUSTO CARRERAS'!E15+'BENJAMIN DA SAÚDE'!E15+'CHICO KIKO'!E15+'DAIZE MICHELE'!E15+'DAVI MUNIZ'!E15+'EDUARDO CHERA'!E15+'EDUARDO MARQUES'!E15+'FELIPE FRANCISMAR'!E15+'FRED FERREIRA'!E15+'GILBERTO ALVES'!E15+'GORETTI QUEIROZ'!E15+'HÉLIO GUABIRARA'!E15+'IVAN MORAES'!E15+'JAIRO BRITTO'!E15+'JAYME ASFORA'!E15+'JOÃO DA COSTA'!E15+'JÚNIOR BOCÃO'!E15+'LUIZ EUSTÁQUIO'!E15+'MARCOS DI BRIA'!E15+'NATÁLIA DE MENUDO'!E15+'RAFAEL ACIOLI'!E15+'RENATO ANTUNES'!E15+'RICARDO CRUZ'!E15+'RINALDO JÚNIOR'!E15+'RODRIGO COUTINHO'!E15+'ROGÉRIO DE LUCCA'!E15+'ROMERINHO JATOBÁ '!E15+'SAMUEL SALAZAR'!E15+'WILTON BRITO'!E15)</f>
        <v>400</v>
      </c>
      <c r="F15" s="40">
        <f>SUM('ADERALDO OLIVEIRA'!F15+'AERTO LUNA'!F15+'AIMÉE SILVA'!F15+'ALCIDES TEIXEIRA NETO'!F15+'ALINE MARIANO'!F15+'ALMIR FERNANDO'!F15+'AMARO CIPRIANO'!F15+'ANA LÚCIA'!F15+'ANDRÉ RÉGIS'!F15+'ANTONIO LUIZ NETO'!F15+'AUGUSTO CARRERAS'!F15+'BENJAMIN DA SAÚDE'!F15+'CHICO KIKO'!F15+'DAIZE MICHELE'!F15+'DAVI MUNIZ'!F15+'EDUARDO CHERA'!F15+'EDUARDO MARQUES'!F15+'FELIPE FRANCISMAR'!F15+'FRED FERREIRA'!F15+'GILBERTO ALVES'!F15+'GORETTI QUEIROZ'!F15+'HÉLIO GUABIRARA'!F15+'IVAN MORAES'!F15+'JAIRO BRITTO'!F15+'JAYME ASFORA'!F15+'JOÃO DA COSTA'!F15+'JÚNIOR BOCÃO'!F15+'LUIZ EUSTÁQUIO'!F15+'MARCOS DI BRIA'!F15+'NATÁLIA DE MENUDO'!F15+'RAFAEL ACIOLI'!F15+'RENATO ANTUNES'!F15+'RICARDO CRUZ'!F15+'RINALDO JÚNIOR'!F15+'RODRIGO COUTINHO'!F15+'ROGÉRIO DE LUCCA'!F15+'ROMERINHO JATOBÁ '!F15+'SAMUEL SALAZAR'!F15+'WILTON BRITO'!F15)</f>
        <v>1337</v>
      </c>
      <c r="G15" s="63"/>
      <c r="H15" s="63"/>
      <c r="I15" s="63"/>
      <c r="J15" s="63"/>
      <c r="K15" s="63"/>
      <c r="L15" s="63"/>
      <c r="M15" s="64"/>
    </row>
    <row r="16" spans="1:14" s="15" customFormat="1" ht="15" customHeight="1" x14ac:dyDescent="0.2">
      <c r="A16" s="41" t="s">
        <v>30</v>
      </c>
      <c r="B16" s="40">
        <f>SUM('ADERALDO OLIVEIRA'!B16+'AERTO LUNA'!B16+'AIMÉE SILVA'!B16+'ALCIDES TEIXEIRA NETO'!B16+'ALINE MARIANO'!B16+'ALMIR FERNANDO'!B16+'AMARO CIPRIANO'!B16+'ANA LÚCIA'!B16+'ANDRÉ RÉGIS'!B16+'ANTONIO LUIZ NETO'!B16+'AUGUSTO CARRERAS'!B16+'BENJAMIN DA SAÚDE'!B16+'CHICO KIKO'!B16+'DAIZE MICHELE'!B16+'DAVI MUNIZ'!B16+'EDUARDO CHERA'!B16+'EDUARDO MARQUES'!B16+'FELIPE FRANCISMAR'!B16+'FRED FERREIRA'!B16+'GILBERTO ALVES'!B16+'GORETTI QUEIROZ'!B16+'HÉLIO GUABIRARA'!B16+'IVAN MORAES'!B16+'JAIRO BRITTO'!B16+'JAYME ASFORA'!B16+'JOÃO DA COSTA'!B16+'JÚNIOR BOCÃO'!B16+'LUIZ EUSTÁQUIO'!B16+'MARCOS DI BRIA'!B16+'NATÁLIA DE MENUDO'!B16+'RAFAEL ACIOLI'!B16+'RENATO ANTUNES'!B16+'RICARDO CRUZ'!B16+'RINALDO JÚNIOR'!B16+'RODRIGO COUTINHO'!B16+'ROGÉRIO DE LUCCA'!B16+'ROMERINHO JATOBÁ '!B16+'SAMUEL SALAZAR'!B16+'WILTON BRITO'!B16)</f>
        <v>0</v>
      </c>
      <c r="C16" s="40">
        <f>SUM('ADERALDO OLIVEIRA'!C16+'AERTO LUNA'!C16+'AIMÉE SILVA'!C16+'ALCIDES TEIXEIRA NETO'!C16+'ALINE MARIANO'!C16+'ALMIR FERNANDO'!C16+'AMARO CIPRIANO'!C16+'ANA LÚCIA'!C16+'ANDRÉ RÉGIS'!C16+'ANTONIO LUIZ NETO'!C16+'AUGUSTO CARRERAS'!C16+'BENJAMIN DA SAÚDE'!C16+'CHICO KIKO'!C16+'DAIZE MICHELE'!C16+'DAVI MUNIZ'!C16+'EDUARDO CHERA'!C16+'EDUARDO MARQUES'!C16+'FELIPE FRANCISMAR'!C16+'FRED FERREIRA'!C16+'GILBERTO ALVES'!C16+'GORETTI QUEIROZ'!C16+'HÉLIO GUABIRARA'!C16+'IVAN MORAES'!C16+'JAIRO BRITTO'!C16+'JAYME ASFORA'!C16+'JOÃO DA COSTA'!C16+'JÚNIOR BOCÃO'!C16+'LUIZ EUSTÁQUIO'!C16+'MARCOS DI BRIA'!C16+'NATÁLIA DE MENUDO'!C16+'RAFAEL ACIOLI'!C16+'RENATO ANTUNES'!C16+'RICARDO CRUZ'!C16+'RINALDO JÚNIOR'!C16+'RODRIGO COUTINHO'!C16+'ROGÉRIO DE LUCCA'!C16+'ROMERINHO JATOBÁ '!C16+'SAMUEL SALAZAR'!C16+'WILTON BRITO'!C16)</f>
        <v>0</v>
      </c>
      <c r="D16" s="40">
        <f>SUM('ADERALDO OLIVEIRA'!D16+'AERTO LUNA'!D16+'AIMÉE SILVA'!D16+'ALCIDES TEIXEIRA NETO'!D16+'ALINE MARIANO'!D16+'ALMIR FERNANDO'!D16+'AMARO CIPRIANO'!D16+'ANA LÚCIA'!D16+'ANDRÉ RÉGIS'!D16+'ANTONIO LUIZ NETO'!D16+'AUGUSTO CARRERAS'!D16+'BENJAMIN DA SAÚDE'!D16+'CHICO KIKO'!D16+'DAIZE MICHELE'!D16+'DAVI MUNIZ'!D16+'EDUARDO CHERA'!D16+'EDUARDO MARQUES'!D16+'FELIPE FRANCISMAR'!D16+'FRED FERREIRA'!D16+'GILBERTO ALVES'!D16+'GORETTI QUEIROZ'!D16+'HÉLIO GUABIRARA'!D16+'IVAN MORAES'!D16+'JAIRO BRITTO'!D16+'JAYME ASFORA'!D16+'JOÃO DA COSTA'!D16+'JÚNIOR BOCÃO'!D16+'LUIZ EUSTÁQUIO'!D16+'MARCOS DI BRIA'!D16+'NATÁLIA DE MENUDO'!D16+'RAFAEL ACIOLI'!D16+'RENATO ANTUNES'!D16+'RICARDO CRUZ'!D16+'RINALDO JÚNIOR'!D16+'RODRIGO COUTINHO'!D16+'ROGÉRIO DE LUCCA'!D16+'ROMERINHO JATOBÁ '!D16+'SAMUEL SALAZAR'!D16+'WILTON BRITO'!D16)</f>
        <v>0</v>
      </c>
      <c r="E16" s="40">
        <f>SUM('ADERALDO OLIVEIRA'!E16+'AERTO LUNA'!E16+'AIMÉE SILVA'!E16+'ALCIDES TEIXEIRA NETO'!E16+'ALINE MARIANO'!E16+'ALMIR FERNANDO'!E16+'AMARO CIPRIANO'!E16+'ANA LÚCIA'!E16+'ANDRÉ RÉGIS'!E16+'ANTONIO LUIZ NETO'!E16+'AUGUSTO CARRERAS'!E16+'BENJAMIN DA SAÚDE'!E16+'CHICO KIKO'!E16+'DAIZE MICHELE'!E16+'DAVI MUNIZ'!E16+'EDUARDO CHERA'!E16+'EDUARDO MARQUES'!E16+'FELIPE FRANCISMAR'!E16+'FRED FERREIRA'!E16+'GILBERTO ALVES'!E16+'GORETTI QUEIROZ'!E16+'HÉLIO GUABIRARA'!E16+'IVAN MORAES'!E16+'JAIRO BRITTO'!E16+'JAYME ASFORA'!E16+'JOÃO DA COSTA'!E16+'JÚNIOR BOCÃO'!E16+'LUIZ EUSTÁQUIO'!E16+'MARCOS DI BRIA'!E16+'NATÁLIA DE MENUDO'!E16+'RAFAEL ACIOLI'!E16+'RENATO ANTUNES'!E16+'RICARDO CRUZ'!E16+'RINALDO JÚNIOR'!E16+'RODRIGO COUTINHO'!E16+'ROGÉRIO DE LUCCA'!E16+'ROMERINHO JATOBÁ '!E16+'SAMUEL SALAZAR'!E16+'WILTON BRITO'!E16)</f>
        <v>0</v>
      </c>
      <c r="F16" s="40">
        <f>SUM('ADERALDO OLIVEIRA'!F16+'AERTO LUNA'!F16+'AIMÉE SILVA'!F16+'ALCIDES TEIXEIRA NETO'!F16+'ALINE MARIANO'!F16+'ALMIR FERNANDO'!F16+'AMARO CIPRIANO'!F16+'ANA LÚCIA'!F16+'ANDRÉ RÉGIS'!F16+'ANTONIO LUIZ NETO'!F16+'AUGUSTO CARRERAS'!F16+'BENJAMIN DA SAÚDE'!F16+'CHICO KIKO'!F16+'DAIZE MICHELE'!F16+'DAVI MUNIZ'!F16+'EDUARDO CHERA'!F16+'EDUARDO MARQUES'!F16+'FELIPE FRANCISMAR'!F16+'FRED FERREIRA'!F16+'GILBERTO ALVES'!F16+'GORETTI QUEIROZ'!F16+'HÉLIO GUABIRARA'!F16+'IVAN MORAES'!F16+'JAIRO BRITTO'!F16+'JAYME ASFORA'!F16+'JOÃO DA COSTA'!F16+'JÚNIOR BOCÃO'!F16+'LUIZ EUSTÁQUIO'!F16+'MARCOS DI BRIA'!F16+'NATÁLIA DE MENUDO'!F16+'RAFAEL ACIOLI'!F16+'RENATO ANTUNES'!F16+'RICARDO CRUZ'!F16+'RINALDO JÚNIOR'!F16+'RODRIGO COUTINHO'!F16+'ROGÉRIO DE LUCCA'!F16+'ROMERINHO JATOBÁ '!F16+'SAMUEL SALAZAR'!F16+'WILTON BRITO'!F16)</f>
        <v>0</v>
      </c>
      <c r="G16" s="63"/>
      <c r="H16" s="63"/>
      <c r="I16" s="63"/>
      <c r="J16" s="63"/>
      <c r="K16" s="63"/>
      <c r="L16" s="63"/>
      <c r="M16" s="64"/>
      <c r="N16" s="6"/>
    </row>
    <row r="17" spans="1:13" ht="15" customHeight="1" x14ac:dyDescent="0.2">
      <c r="A17" s="41" t="s">
        <v>31</v>
      </c>
      <c r="B17" s="40">
        <f>SUM('ADERALDO OLIVEIRA'!B17+'AERTO LUNA'!B17+'AIMÉE SILVA'!B17+'ALCIDES TEIXEIRA NETO'!B17+'ALINE MARIANO'!B17+'ALMIR FERNANDO'!B17+'AMARO CIPRIANO'!B17+'ANA LÚCIA'!B17+'ANDRÉ RÉGIS'!B17+'ANTONIO LUIZ NETO'!B17+'AUGUSTO CARRERAS'!B17+'BENJAMIN DA SAÚDE'!B17+'CHICO KIKO'!B17+'DAIZE MICHELE'!B17+'DAVI MUNIZ'!B17+'EDUARDO CHERA'!B17+'EDUARDO MARQUES'!B17+'FELIPE FRANCISMAR'!B17+'FRED FERREIRA'!B17+'GILBERTO ALVES'!B17+'GORETTI QUEIROZ'!B17+'HÉLIO GUABIRARA'!B17+'IVAN MORAES'!B17+'JAIRO BRITTO'!B17+'JAYME ASFORA'!B17+'JOÃO DA COSTA'!B17+'JÚNIOR BOCÃO'!B17+'LUIZ EUSTÁQUIO'!B17+'MARCOS DI BRIA'!B17+'NATÁLIA DE MENUDO'!B17+'RAFAEL ACIOLI'!B17+'RENATO ANTUNES'!B17+'RICARDO CRUZ'!B17+'RINALDO JÚNIOR'!B17+'RODRIGO COUTINHO'!B17+'ROGÉRIO DE LUCCA'!B17+'ROMERINHO JATOBÁ '!B17+'SAMUEL SALAZAR'!B17+'WILTON BRITO'!B17)</f>
        <v>0</v>
      </c>
      <c r="C17" s="40">
        <f>SUM('ADERALDO OLIVEIRA'!C17+'AERTO LUNA'!C17+'AIMÉE SILVA'!C17+'ALCIDES TEIXEIRA NETO'!C17+'ALINE MARIANO'!C17+'ALMIR FERNANDO'!C17+'AMARO CIPRIANO'!C17+'ANA LÚCIA'!C17+'ANDRÉ RÉGIS'!C17+'ANTONIO LUIZ NETO'!C17+'AUGUSTO CARRERAS'!C17+'BENJAMIN DA SAÚDE'!C17+'CHICO KIKO'!C17+'DAIZE MICHELE'!C17+'DAVI MUNIZ'!C17+'EDUARDO CHERA'!C17+'EDUARDO MARQUES'!C17+'FELIPE FRANCISMAR'!C17+'FRED FERREIRA'!C17+'GILBERTO ALVES'!C17+'GORETTI QUEIROZ'!C17+'HÉLIO GUABIRARA'!C17+'IVAN MORAES'!C17+'JAIRO BRITTO'!C17+'JAYME ASFORA'!C17+'JOÃO DA COSTA'!C17+'JÚNIOR BOCÃO'!C17+'LUIZ EUSTÁQUIO'!C17+'MARCOS DI BRIA'!C17+'NATÁLIA DE MENUDO'!C17+'RAFAEL ACIOLI'!C17+'RENATO ANTUNES'!C17+'RICARDO CRUZ'!C17+'RINALDO JÚNIOR'!C17+'RODRIGO COUTINHO'!C17+'ROGÉRIO DE LUCCA'!C17+'ROMERINHO JATOBÁ '!C17+'SAMUEL SALAZAR'!C17+'WILTON BRITO'!C17)</f>
        <v>0</v>
      </c>
      <c r="D17" s="40">
        <f>SUM('ADERALDO OLIVEIRA'!D17+'AERTO LUNA'!D17+'AIMÉE SILVA'!D17+'ALCIDES TEIXEIRA NETO'!D17+'ALINE MARIANO'!D17+'ALMIR FERNANDO'!D17+'AMARO CIPRIANO'!D17+'ANA LÚCIA'!D17+'ANDRÉ RÉGIS'!D17+'ANTONIO LUIZ NETO'!D17+'AUGUSTO CARRERAS'!D17+'BENJAMIN DA SAÚDE'!D17+'CHICO KIKO'!D17+'DAIZE MICHELE'!D17+'DAVI MUNIZ'!D17+'EDUARDO CHERA'!D17+'EDUARDO MARQUES'!D17+'FELIPE FRANCISMAR'!D17+'FRED FERREIRA'!D17+'GILBERTO ALVES'!D17+'GORETTI QUEIROZ'!D17+'HÉLIO GUABIRARA'!D17+'IVAN MORAES'!D17+'JAIRO BRITTO'!D17+'JAYME ASFORA'!D17+'JOÃO DA COSTA'!D17+'JÚNIOR BOCÃO'!D17+'LUIZ EUSTÁQUIO'!D17+'MARCOS DI BRIA'!D17+'NATÁLIA DE MENUDO'!D17+'RAFAEL ACIOLI'!D17+'RENATO ANTUNES'!D17+'RICARDO CRUZ'!D17+'RINALDO JÚNIOR'!D17+'RODRIGO COUTINHO'!D17+'ROGÉRIO DE LUCCA'!D17+'ROMERINHO JATOBÁ '!D17+'SAMUEL SALAZAR'!D17+'WILTON BRITO'!D17)</f>
        <v>0</v>
      </c>
      <c r="E17" s="40">
        <f>SUM('ADERALDO OLIVEIRA'!E17+'AERTO LUNA'!E17+'AIMÉE SILVA'!E17+'ALCIDES TEIXEIRA NETO'!E17+'ALINE MARIANO'!E17+'ALMIR FERNANDO'!E17+'AMARO CIPRIANO'!E17+'ANA LÚCIA'!E17+'ANDRÉ RÉGIS'!E17+'ANTONIO LUIZ NETO'!E17+'AUGUSTO CARRERAS'!E17+'BENJAMIN DA SAÚDE'!E17+'CHICO KIKO'!E17+'DAIZE MICHELE'!E17+'DAVI MUNIZ'!E17+'EDUARDO CHERA'!E17+'EDUARDO MARQUES'!E17+'FELIPE FRANCISMAR'!E17+'FRED FERREIRA'!E17+'GILBERTO ALVES'!E17+'GORETTI QUEIROZ'!E17+'HÉLIO GUABIRARA'!E17+'IVAN MORAES'!E17+'JAIRO BRITTO'!E17+'JAYME ASFORA'!E17+'JOÃO DA COSTA'!E17+'JÚNIOR BOCÃO'!E17+'LUIZ EUSTÁQUIO'!E17+'MARCOS DI BRIA'!E17+'NATÁLIA DE MENUDO'!E17+'RAFAEL ACIOLI'!E17+'RENATO ANTUNES'!E17+'RICARDO CRUZ'!E17+'RINALDO JÚNIOR'!E17+'RODRIGO COUTINHO'!E17+'ROGÉRIO DE LUCCA'!E17+'ROMERINHO JATOBÁ '!E17+'SAMUEL SALAZAR'!E17+'WILTON BRITO'!E17)</f>
        <v>0</v>
      </c>
      <c r="F17" s="40">
        <f>SUM('ADERALDO OLIVEIRA'!F17+'AERTO LUNA'!F17+'AIMÉE SILVA'!F17+'ALCIDES TEIXEIRA NETO'!F17+'ALINE MARIANO'!F17+'ALMIR FERNANDO'!F17+'AMARO CIPRIANO'!F17+'ANA LÚCIA'!F17+'ANDRÉ RÉGIS'!F17+'ANTONIO LUIZ NETO'!F17+'AUGUSTO CARRERAS'!F17+'BENJAMIN DA SAÚDE'!F17+'CHICO KIKO'!F17+'DAIZE MICHELE'!F17+'DAVI MUNIZ'!F17+'EDUARDO CHERA'!F17+'EDUARDO MARQUES'!F17+'FELIPE FRANCISMAR'!F17+'FRED FERREIRA'!F17+'GILBERTO ALVES'!F17+'GORETTI QUEIROZ'!F17+'HÉLIO GUABIRARA'!F17+'IVAN MORAES'!F17+'JAIRO BRITTO'!F17+'JAYME ASFORA'!F17+'JOÃO DA COSTA'!F17+'JÚNIOR BOCÃO'!F17+'LUIZ EUSTÁQUIO'!F17+'MARCOS DI BRIA'!F17+'NATÁLIA DE MENUDO'!F17+'RAFAEL ACIOLI'!F17+'RENATO ANTUNES'!F17+'RICARDO CRUZ'!F17+'RINALDO JÚNIOR'!F17+'RODRIGO COUTINHO'!F17+'ROGÉRIO DE LUCCA'!F17+'ROMERINHO JATOBÁ '!F17+'SAMUEL SALAZAR'!F17+'WILTON BRITO'!F17)</f>
        <v>0</v>
      </c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44" t="s">
        <v>32</v>
      </c>
      <c r="B18" s="40">
        <f>SUM('ADERALDO OLIVEIRA'!B18+'AERTO LUNA'!B18+'AIMÉE SILVA'!B18+'ALCIDES TEIXEIRA NETO'!B18+'ALINE MARIANO'!B18+'ALMIR FERNANDO'!B18+'AMARO CIPRIANO'!B18+'ANA LÚCIA'!B18+'ANDRÉ RÉGIS'!B18+'ANTONIO LUIZ NETO'!B18+'AUGUSTO CARRERAS'!B18+'BENJAMIN DA SAÚDE'!B18+'CHICO KIKO'!B18+'DAIZE MICHELE'!B18+'DAVI MUNIZ'!B18+'EDUARDO CHERA'!B18+'EDUARDO MARQUES'!B18+'FELIPE FRANCISMAR'!B18+'FRED FERREIRA'!B18+'GILBERTO ALVES'!B18+'GORETTI QUEIROZ'!B18+'HÉLIO GUABIRARA'!B18+'IVAN MORAES'!B18+'JAIRO BRITTO'!B18+'JAYME ASFORA'!B18+'JOÃO DA COSTA'!B18+'JÚNIOR BOCÃO'!B18+'LUIZ EUSTÁQUIO'!B18+'MARCOS DI BRIA'!B18+'NATÁLIA DE MENUDO'!B18+'RAFAEL ACIOLI'!B18+'RENATO ANTUNES'!B18+'RICARDO CRUZ'!B18+'RINALDO JÚNIOR'!B18+'RODRIGO COUTINHO'!B18+'ROGÉRIO DE LUCCA'!B18+'ROMERINHO JATOBÁ '!B18+'SAMUEL SALAZAR'!B18+'WILTON BRITO'!B18)</f>
        <v>3160</v>
      </c>
      <c r="C18" s="40">
        <f>SUM('ADERALDO OLIVEIRA'!C18+'AERTO LUNA'!C18+'AIMÉE SILVA'!C18+'ALCIDES TEIXEIRA NETO'!C18+'ALINE MARIANO'!C18+'ALMIR FERNANDO'!C18+'AMARO CIPRIANO'!C18+'ANA LÚCIA'!C18+'ANDRÉ RÉGIS'!C18+'ANTONIO LUIZ NETO'!C18+'AUGUSTO CARRERAS'!C18+'BENJAMIN DA SAÚDE'!C18+'CHICO KIKO'!C18+'DAIZE MICHELE'!C18+'DAVI MUNIZ'!C18+'EDUARDO CHERA'!C18+'EDUARDO MARQUES'!C18+'FELIPE FRANCISMAR'!C18+'FRED FERREIRA'!C18+'GILBERTO ALVES'!C18+'GORETTI QUEIROZ'!C18+'HÉLIO GUABIRARA'!C18+'IVAN MORAES'!C18+'JAIRO BRITTO'!C18+'JAYME ASFORA'!C18+'JOÃO DA COSTA'!C18+'JÚNIOR BOCÃO'!C18+'LUIZ EUSTÁQUIO'!C18+'MARCOS DI BRIA'!C18+'NATÁLIA DE MENUDO'!C18+'RAFAEL ACIOLI'!C18+'RENATO ANTUNES'!C18+'RICARDO CRUZ'!C18+'RINALDO JÚNIOR'!C18+'RODRIGO COUTINHO'!C18+'ROGÉRIO DE LUCCA'!C18+'ROMERINHO JATOBÁ '!C18+'SAMUEL SALAZAR'!C18+'WILTON BRITO'!C18)</f>
        <v>945</v>
      </c>
      <c r="D18" s="40">
        <f>SUM('ADERALDO OLIVEIRA'!D18+'AERTO LUNA'!D18+'AIMÉE SILVA'!D18+'ALCIDES TEIXEIRA NETO'!D18+'ALINE MARIANO'!D18+'ALMIR FERNANDO'!D18+'AMARO CIPRIANO'!D18+'ANA LÚCIA'!D18+'ANDRÉ RÉGIS'!D18+'ANTONIO LUIZ NETO'!D18+'AUGUSTO CARRERAS'!D18+'BENJAMIN DA SAÚDE'!D18+'CHICO KIKO'!D18+'DAIZE MICHELE'!D18+'DAVI MUNIZ'!D18+'EDUARDO CHERA'!D18+'EDUARDO MARQUES'!D18+'FELIPE FRANCISMAR'!D18+'FRED FERREIRA'!D18+'GILBERTO ALVES'!D18+'GORETTI QUEIROZ'!D18+'HÉLIO GUABIRARA'!D18+'IVAN MORAES'!D18+'JAIRO BRITTO'!D18+'JAYME ASFORA'!D18+'JOÃO DA COSTA'!D18+'JÚNIOR BOCÃO'!D18+'LUIZ EUSTÁQUIO'!D18+'MARCOS DI BRIA'!D18+'NATÁLIA DE MENUDO'!D18+'RAFAEL ACIOLI'!D18+'RENATO ANTUNES'!D18+'RICARDO CRUZ'!D18+'RINALDO JÚNIOR'!D18+'RODRIGO COUTINHO'!D18+'ROGÉRIO DE LUCCA'!D18+'ROMERINHO JATOBÁ '!D18+'SAMUEL SALAZAR'!D18+'WILTON BRITO'!D18)</f>
        <v>3830</v>
      </c>
      <c r="E18" s="40">
        <f>SUM('ADERALDO OLIVEIRA'!E18+'AERTO LUNA'!E18+'AIMÉE SILVA'!E18+'ALCIDES TEIXEIRA NETO'!E18+'ALINE MARIANO'!E18+'ALMIR FERNANDO'!E18+'AMARO CIPRIANO'!E18+'ANA LÚCIA'!E18+'ANDRÉ RÉGIS'!E18+'ANTONIO LUIZ NETO'!E18+'AUGUSTO CARRERAS'!E18+'BENJAMIN DA SAÚDE'!E18+'CHICO KIKO'!E18+'DAIZE MICHELE'!E18+'DAVI MUNIZ'!E18+'EDUARDO CHERA'!E18+'EDUARDO MARQUES'!E18+'FELIPE FRANCISMAR'!E18+'FRED FERREIRA'!E18+'GILBERTO ALVES'!E18+'GORETTI QUEIROZ'!E18+'HÉLIO GUABIRARA'!E18+'IVAN MORAES'!E18+'JAIRO BRITTO'!E18+'JAYME ASFORA'!E18+'JOÃO DA COSTA'!E18+'JÚNIOR BOCÃO'!E18+'LUIZ EUSTÁQUIO'!E18+'MARCOS DI BRIA'!E18+'NATÁLIA DE MENUDO'!E18+'RAFAEL ACIOLI'!E18+'RENATO ANTUNES'!E18+'RICARDO CRUZ'!E18+'RINALDO JÚNIOR'!E18+'RODRIGO COUTINHO'!E18+'ROGÉRIO DE LUCCA'!E18+'ROMERINHO JATOBÁ '!E18+'SAMUEL SALAZAR'!E18+'WILTON BRITO'!E18)</f>
        <v>100</v>
      </c>
      <c r="F18" s="40">
        <f>SUM('ADERALDO OLIVEIRA'!F18+'AERTO LUNA'!F18+'AIMÉE SILVA'!F18+'ALCIDES TEIXEIRA NETO'!F18+'ALINE MARIANO'!F18+'ALMIR FERNANDO'!F18+'AMARO CIPRIANO'!F18+'ANA LÚCIA'!F18+'ANDRÉ RÉGIS'!F18+'ANTONIO LUIZ NETO'!F18+'AUGUSTO CARRERAS'!F18+'BENJAMIN DA SAÚDE'!F18+'CHICO KIKO'!F18+'DAIZE MICHELE'!F18+'DAVI MUNIZ'!F18+'EDUARDO CHERA'!F18+'EDUARDO MARQUES'!F18+'FELIPE FRANCISMAR'!F18+'FRED FERREIRA'!F18+'GILBERTO ALVES'!F18+'GORETTI QUEIROZ'!F18+'HÉLIO GUABIRARA'!F18+'IVAN MORAES'!F18+'JAIRO BRITTO'!F18+'JAYME ASFORA'!F18+'JOÃO DA COSTA'!F18+'JÚNIOR BOCÃO'!F18+'LUIZ EUSTÁQUIO'!F18+'MARCOS DI BRIA'!F18+'NATÁLIA DE MENUDO'!F18+'RAFAEL ACIOLI'!F18+'RENATO ANTUNES'!F18+'RICARDO CRUZ'!F18+'RINALDO JÚNIOR'!F18+'RODRIGO COUTINHO'!F18+'ROGÉRIO DE LUCCA'!F18+'ROMERINHO JATOBÁ '!F18+'SAMUEL SALAZAR'!F18+'WILTON BRITO'!F18)</f>
        <v>1253.5</v>
      </c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146376.98000000001</v>
      </c>
      <c r="C19" s="66">
        <f t="shared" ref="C19:M19" si="1">SUM(C5:C18)</f>
        <v>146906.46</v>
      </c>
      <c r="D19" s="66">
        <f t="shared" si="1"/>
        <v>149329.39000000001</v>
      </c>
      <c r="E19" s="66">
        <f t="shared" si="1"/>
        <v>123685.33</v>
      </c>
      <c r="F19" s="66">
        <f t="shared" ref="F19" si="2">SUM(F5:F18)</f>
        <v>123439.57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40">
        <f>SUM('ADERALDO OLIVEIRA'!B20+'AERTO LUNA'!B20+'AIMÉE SILVA'!B20+'ALCIDES TEIXEIRA NETO'!B20+'ALINE MARIANO'!B20+'ALMIR FERNANDO'!B20+'AMARO CIPRIANO'!B20+'ANA LÚCIA'!B20+'ANDRÉ RÉGIS'!B20+'ANTONIO LUIZ NETO'!B20+'AUGUSTO CARRERAS'!B20+'BENJAMIN DA SAÚDE'!B20+'CHICO KIKO'!B20+'DAIZE MICHELE'!B20+'DAVI MUNIZ'!B20+'EDUARDO CHERA'!B20+'EDUARDO MARQUES'!B20+'FELIPE FRANCISMAR'!B20+'FRED FERREIRA'!B20+'GILBERTO ALVES'!B20+'GORETTI QUEIROZ'!B20+'HÉLIO GUABIRARA'!B20+'IVAN MORAES'!B20+'JAIRO BRITTO'!B20+'JAYME ASFORA'!B20+'JOÃO DA COSTA'!B20+'JÚNIOR BOCÃO'!B20+'LUIZ EUSTÁQUIO'!B20+'MARCOS DI BRIA'!B20+'NATÁLIA DE MENUDO'!B20+'RAFAEL ACIOLI'!B20+'RENATO ANTUNES'!B20+'RICARDO CRUZ'!B20+'RINALDO JÚNIOR'!B20+'RODRIGO COUTINHO'!B20+'ROGÉRIO DE LUCCA'!B20+'ROMERINHO JATOBÁ '!B20+'SAMUEL SALAZAR'!B20+'WILTON BRITO'!B20)</f>
        <v>4837.88</v>
      </c>
      <c r="C20" s="40">
        <f>SUM('ADERALDO OLIVEIRA'!C20+'AERTO LUNA'!C20+'AIMÉE SILVA'!C20+'ALCIDES TEIXEIRA NETO'!C20+'ALINE MARIANO'!C20+'ALMIR FERNANDO'!C20+'AMARO CIPRIANO'!C20+'ANA LÚCIA'!C20+'ANDRÉ RÉGIS'!C20+'ANTONIO LUIZ NETO'!C20+'AUGUSTO CARRERAS'!C20+'BENJAMIN DA SAÚDE'!C20+'CHICO KIKO'!C20+'DAIZE MICHELE'!C20+'DAVI MUNIZ'!C20+'EDUARDO CHERA'!C20+'EDUARDO MARQUES'!C20+'FELIPE FRANCISMAR'!C20+'FRED FERREIRA'!C20+'GILBERTO ALVES'!C20+'GORETTI QUEIROZ'!C20+'HÉLIO GUABIRARA'!C20+'IVAN MORAES'!C20+'JAIRO BRITTO'!C20+'JAYME ASFORA'!C20+'JOÃO DA COSTA'!C20+'JÚNIOR BOCÃO'!C20+'LUIZ EUSTÁQUIO'!C20+'MARCOS DI BRIA'!C20+'NATÁLIA DE MENUDO'!C20+'RAFAEL ACIOLI'!C20+'RENATO ANTUNES'!C20+'RICARDO CRUZ'!C20+'RINALDO JÚNIOR'!C20+'RODRIGO COUTINHO'!C20+'ROGÉRIO DE LUCCA'!C20+'ROMERINHO JATOBÁ '!C20+'SAMUEL SALAZAR'!C20+'WILTON BRITO'!C20)</f>
        <v>4341.8900000000003</v>
      </c>
      <c r="D20" s="40">
        <f>SUM('ADERALDO OLIVEIRA'!D20+'AERTO LUNA'!D20+'AIMÉE SILVA'!D20+'ALCIDES TEIXEIRA NETO'!D20+'ALINE MARIANO'!D20+'ALMIR FERNANDO'!D20+'AMARO CIPRIANO'!D20+'ANA LÚCIA'!D20+'ANDRÉ RÉGIS'!D20+'ANTONIO LUIZ NETO'!D20+'AUGUSTO CARRERAS'!D20+'BENJAMIN DA SAÚDE'!D20+'CHICO KIKO'!D20+'DAIZE MICHELE'!D20+'DAVI MUNIZ'!D20+'EDUARDO CHERA'!D20+'EDUARDO MARQUES'!D20+'FELIPE FRANCISMAR'!D20+'FRED FERREIRA'!D20+'GILBERTO ALVES'!D20+'GORETTI QUEIROZ'!D20+'HÉLIO GUABIRARA'!D20+'IVAN MORAES'!D20+'JAIRO BRITTO'!D20+'JAYME ASFORA'!D20+'JOÃO DA COSTA'!D20+'JÚNIOR BOCÃO'!D20+'LUIZ EUSTÁQUIO'!D20+'MARCOS DI BRIA'!D20+'NATÁLIA DE MENUDO'!D20+'RAFAEL ACIOLI'!D20+'RENATO ANTUNES'!D20+'RICARDO CRUZ'!D20+'RINALDO JÚNIOR'!D20+'RODRIGO COUTINHO'!D20+'ROGÉRIO DE LUCCA'!D20+'ROMERINHO JATOBÁ '!D20+'SAMUEL SALAZAR'!D20+'WILTON BRITO'!D20)</f>
        <v>6868.3399999999992</v>
      </c>
      <c r="E20" s="40">
        <f>SUM('ADERALDO OLIVEIRA'!E20+'AERTO LUNA'!E20+'AIMÉE SILVA'!E20+'ALCIDES TEIXEIRA NETO'!E20+'ALINE MARIANO'!E20+'ALMIR FERNANDO'!E20+'AMARO CIPRIANO'!E20+'ANA LÚCIA'!E20+'ANDRÉ RÉGIS'!E20+'ANTONIO LUIZ NETO'!E20+'AUGUSTO CARRERAS'!E20+'BENJAMIN DA SAÚDE'!E20+'CHICO KIKO'!E20+'DAIZE MICHELE'!E20+'DAVI MUNIZ'!E20+'EDUARDO CHERA'!E20+'EDUARDO MARQUES'!E20+'FELIPE FRANCISMAR'!E20+'FRED FERREIRA'!E20+'GILBERTO ALVES'!E20+'GORETTI QUEIROZ'!E20+'HÉLIO GUABIRARA'!E20+'IVAN MORAES'!E20+'JAIRO BRITTO'!E20+'JAYME ASFORA'!E20+'JOÃO DA COSTA'!E20+'JÚNIOR BOCÃO'!E20+'LUIZ EUSTÁQUIO'!E20+'MARCOS DI BRIA'!E20+'NATÁLIA DE MENUDO'!E20+'RAFAEL ACIOLI'!E20+'RENATO ANTUNES'!E20+'RICARDO CRUZ'!E20+'RINALDO JÚNIOR'!E20+'RODRIGO COUTINHO'!E20+'ROGÉRIO DE LUCCA'!E20+'ROMERINHO JATOBÁ '!E20+'SAMUEL SALAZAR'!E20+'WILTON BRITO'!E20)</f>
        <v>4465.74</v>
      </c>
      <c r="F20" s="40">
        <f>SUM('ADERALDO OLIVEIRA'!F20+'AERTO LUNA'!F20+'AIMÉE SILVA'!F20+'ALCIDES TEIXEIRA NETO'!F20+'ALINE MARIANO'!F20+'ALMIR FERNANDO'!F20+'AMARO CIPRIANO'!F20+'ANA LÚCIA'!F20+'ANDRÉ RÉGIS'!F20+'ANTONIO LUIZ NETO'!F20+'AUGUSTO CARRERAS'!F20+'BENJAMIN DA SAÚDE'!F20+'CHICO KIKO'!F20+'DAIZE MICHELE'!F20+'DAVI MUNIZ'!F20+'EDUARDO CHERA'!F20+'EDUARDO MARQUES'!F20+'FELIPE FRANCISMAR'!F20+'FRED FERREIRA'!F20+'GILBERTO ALVES'!F20+'GORETTI QUEIROZ'!F20+'HÉLIO GUABIRARA'!F20+'IVAN MORAES'!F20+'JAIRO BRITTO'!F20+'JAYME ASFORA'!F20+'JOÃO DA COSTA'!F20+'JÚNIOR BOCÃO'!F20+'LUIZ EUSTÁQUIO'!F20+'MARCOS DI BRIA'!F20+'NATÁLIA DE MENUDO'!F20+'RAFAEL ACIOLI'!F20+'RENATO ANTUNES'!F20+'RICARDO CRUZ'!F20+'RINALDO JÚNIOR'!F20+'RODRIGO COUTINHO'!F20+'ROGÉRIO DE LUCCA'!F20+'ROMERINHO JATOBÁ '!F20+'SAMUEL SALAZAR'!F20+'WILTON BRITO'!F20)</f>
        <v>4216.45</v>
      </c>
      <c r="G20" s="63"/>
      <c r="H20" s="63"/>
      <c r="I20" s="63"/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141539.1</v>
      </c>
      <c r="C21" s="66">
        <f t="shared" ref="C21:M21" si="3">C19-C20</f>
        <v>142564.56999999998</v>
      </c>
      <c r="D21" s="66">
        <f t="shared" si="3"/>
        <v>142461.05000000002</v>
      </c>
      <c r="E21" s="66">
        <f t="shared" si="3"/>
        <v>119219.59</v>
      </c>
      <c r="F21" s="66">
        <f t="shared" ref="F21" si="4">F19-F20</f>
        <v>119223.12000000001</v>
      </c>
      <c r="G21" s="66">
        <f t="shared" si="3"/>
        <v>0</v>
      </c>
      <c r="H21" s="66">
        <f t="shared" si="3"/>
        <v>0</v>
      </c>
      <c r="I21" s="66">
        <f t="shared" si="3"/>
        <v>0</v>
      </c>
      <c r="J21" s="66">
        <f t="shared" si="3"/>
        <v>0</v>
      </c>
      <c r="K21" s="66">
        <f t="shared" si="3"/>
        <v>0</v>
      </c>
      <c r="L21" s="66">
        <f t="shared" si="3"/>
        <v>0</v>
      </c>
      <c r="M21" s="66">
        <f t="shared" si="3"/>
        <v>0</v>
      </c>
    </row>
    <row r="22" spans="1:13" ht="15" customHeight="1" thickBot="1" x14ac:dyDescent="0.25">
      <c r="A22" s="47" t="s">
        <v>12</v>
      </c>
      <c r="B22" s="52">
        <f>AVERAGE($B$21:B21)</f>
        <v>141539.1</v>
      </c>
      <c r="C22" s="52">
        <f>AVERAGE($B$21:C21)</f>
        <v>142051.83499999999</v>
      </c>
      <c r="D22" s="52">
        <f>AVERAGE($B$21:D21)</f>
        <v>142188.24</v>
      </c>
      <c r="E22" s="52">
        <f>AVERAGE($B$21:E21)</f>
        <v>136446.07749999998</v>
      </c>
      <c r="F22" s="52">
        <f>AVERAGE($B$21:F21)</f>
        <v>133001.48599999998</v>
      </c>
      <c r="G22" s="71"/>
      <c r="H22" s="71"/>
      <c r="I22" s="71"/>
      <c r="J22" s="71"/>
      <c r="K22" s="71"/>
      <c r="L22" s="71"/>
      <c r="M22" s="72"/>
    </row>
    <row r="23" spans="1:13" ht="15" customHeight="1" thickBot="1" x14ac:dyDescent="0.25">
      <c r="A23" s="48" t="s">
        <v>13</v>
      </c>
      <c r="B23" s="9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 x14ac:dyDescent="0.25">
      <c r="A24"/>
    </row>
  </sheetData>
  <sheetProtection algorithmName="SHA-512" hashValue="1rogh7PKgjBz9xoWVSUpTg24f4x0P5fdlNr9OB0avrDqwter6EsriWqKW/wTzscRanMk8pwZgQ+1F/1BngwzNg==" saltValue="/GV1Zpn3p/0l9LrNAqRn6Q==" spinCount="100000" sheet="1" objects="1" scenarios="1"/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 verticalCentered="1"/>
  <pageMargins left="0" right="0" top="0.19685039370078741" bottom="0.19685039370078741" header="0.31496062992125984" footer="0.31496062992125984"/>
  <pageSetup paperSize="9" scale="80" orientation="landscape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6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76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 x14ac:dyDescent="0.25">
      <c r="A5" s="53" t="s">
        <v>19</v>
      </c>
      <c r="B5" s="61">
        <v>1960</v>
      </c>
      <c r="C5" s="61">
        <v>1960</v>
      </c>
      <c r="D5" s="61">
        <v>1960</v>
      </c>
      <c r="E5" s="61">
        <v>1960</v>
      </c>
      <c r="F5" s="61">
        <v>1960</v>
      </c>
      <c r="G5" s="61"/>
      <c r="H5" s="61"/>
      <c r="I5" s="61"/>
      <c r="J5" s="61"/>
      <c r="K5" s="61"/>
      <c r="L5" s="61"/>
      <c r="M5" s="62"/>
    </row>
    <row r="6" spans="1:13" s="38" customFormat="1" ht="15" customHeight="1" x14ac:dyDescent="0.25">
      <c r="A6" s="54" t="s">
        <v>20</v>
      </c>
      <c r="B6" s="37">
        <v>720.13</v>
      </c>
      <c r="C6" s="37">
        <v>720.13</v>
      </c>
      <c r="D6" s="37">
        <v>720.13</v>
      </c>
      <c r="E6" s="37">
        <v>720.13</v>
      </c>
      <c r="F6" s="61">
        <v>735.72</v>
      </c>
      <c r="G6" s="61"/>
      <c r="H6" s="61"/>
      <c r="I6" s="61"/>
      <c r="J6" s="61"/>
      <c r="K6" s="61"/>
      <c r="L6" s="61"/>
      <c r="M6" s="62"/>
    </row>
    <row r="7" spans="1:13" s="38" customFormat="1" ht="15" customHeight="1" x14ac:dyDescent="0.25">
      <c r="A7" s="54" t="s">
        <v>21</v>
      </c>
      <c r="B7" s="37">
        <f>427.85+235.71</f>
        <v>663.56000000000006</v>
      </c>
      <c r="C7" s="61">
        <v>231.1</v>
      </c>
      <c r="D7" s="61">
        <v>312.85000000000002</v>
      </c>
      <c r="E7" s="61">
        <v>292.43</v>
      </c>
      <c r="F7" s="61">
        <v>48.43</v>
      </c>
      <c r="G7" s="61"/>
      <c r="H7" s="61"/>
      <c r="I7" s="61"/>
      <c r="J7" s="61"/>
      <c r="K7" s="61"/>
      <c r="L7" s="61"/>
      <c r="M7" s="62"/>
    </row>
    <row r="8" spans="1:13" s="38" customFormat="1" ht="15" customHeight="1" x14ac:dyDescent="0.25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 x14ac:dyDescent="0.25">
      <c r="A9" s="54" t="s">
        <v>23</v>
      </c>
      <c r="B9" s="37"/>
      <c r="C9" s="61">
        <v>305.86</v>
      </c>
      <c r="D9" s="61">
        <v>305.86</v>
      </c>
      <c r="E9" s="61">
        <v>305.86</v>
      </c>
      <c r="F9" s="61">
        <v>324.2</v>
      </c>
      <c r="G9" s="61"/>
      <c r="H9" s="61"/>
      <c r="I9" s="61"/>
      <c r="J9" s="61"/>
      <c r="K9" s="61"/>
      <c r="L9" s="61"/>
      <c r="M9" s="62"/>
    </row>
    <row r="10" spans="1:13" s="38" customFormat="1" ht="15" customHeight="1" x14ac:dyDescent="0.25">
      <c r="A10" s="54" t="s">
        <v>24</v>
      </c>
      <c r="B10" s="37">
        <f>164.38+100.82</f>
        <v>265.2</v>
      </c>
      <c r="C10" s="61">
        <f>166.1+103.18</f>
        <v>269.27999999999997</v>
      </c>
      <c r="D10" s="61">
        <f>101.7+164.38</f>
        <v>266.08</v>
      </c>
      <c r="E10" s="61">
        <f>164.38+103.18</f>
        <v>267.56</v>
      </c>
      <c r="F10" s="61">
        <f>164.38+103.18</f>
        <v>267.56</v>
      </c>
      <c r="G10" s="61"/>
      <c r="H10" s="61"/>
      <c r="I10" s="61"/>
      <c r="J10" s="61"/>
      <c r="K10" s="61"/>
      <c r="L10" s="61"/>
      <c r="M10" s="62"/>
    </row>
    <row r="11" spans="1:13" s="38" customFormat="1" ht="15" customHeight="1" x14ac:dyDescent="0.25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 x14ac:dyDescent="0.25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 x14ac:dyDescent="0.25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 x14ac:dyDescent="0.25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 x14ac:dyDescent="0.25">
      <c r="A15" s="55" t="s">
        <v>29</v>
      </c>
      <c r="B15" s="40"/>
      <c r="C15" s="63">
        <v>43.8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 x14ac:dyDescent="0.25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s="38" customFormat="1" ht="15" customHeight="1" x14ac:dyDescent="0.25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4" s="38" customFormat="1" ht="15" customHeight="1" thickBot="1" x14ac:dyDescent="0.3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4" s="38" customFormat="1" ht="15" customHeight="1" thickBot="1" x14ac:dyDescent="0.3">
      <c r="A19" s="45" t="s">
        <v>33</v>
      </c>
      <c r="B19" s="46">
        <f t="shared" ref="B19" si="0">SUM(B5:B18)</f>
        <v>3608.89</v>
      </c>
      <c r="C19" s="66">
        <f t="shared" ref="C19:M19" si="1">SUM(C5:C18)</f>
        <v>3530.17</v>
      </c>
      <c r="D19" s="66">
        <f t="shared" si="1"/>
        <v>3564.92</v>
      </c>
      <c r="E19" s="66">
        <f t="shared" si="1"/>
        <v>3545.98</v>
      </c>
      <c r="F19" s="66">
        <f t="shared" si="1"/>
        <v>3335.91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4" s="38" customFormat="1" ht="15" customHeight="1" thickBot="1" x14ac:dyDescent="0.3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33.93</v>
      </c>
      <c r="G20" s="63"/>
      <c r="H20" s="63"/>
      <c r="I20" s="63"/>
      <c r="J20" s="63"/>
      <c r="K20" s="63"/>
      <c r="L20" s="63"/>
      <c r="M20" s="64"/>
    </row>
    <row r="21" spans="1:14" s="38" customFormat="1" ht="15" customHeight="1" thickBot="1" x14ac:dyDescent="0.3">
      <c r="A21" s="45" t="s">
        <v>15</v>
      </c>
      <c r="B21" s="46">
        <f>B19-B20</f>
        <v>3608.89</v>
      </c>
      <c r="C21" s="66">
        <f t="shared" ref="C21:M21" si="2">C19-C20</f>
        <v>3530.17</v>
      </c>
      <c r="D21" s="66">
        <f t="shared" si="2"/>
        <v>3564.92</v>
      </c>
      <c r="E21" s="66">
        <f t="shared" si="2"/>
        <v>3545.98</v>
      </c>
      <c r="F21" s="66">
        <f t="shared" si="2"/>
        <v>3301.98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4" s="38" customFormat="1" ht="15" customHeight="1" thickBot="1" x14ac:dyDescent="0.3">
      <c r="A22" s="47" t="s">
        <v>12</v>
      </c>
      <c r="B22" s="52">
        <f>AVERAGE($B$21:B21)</f>
        <v>3608.89</v>
      </c>
      <c r="C22" s="52">
        <f>AVERAGE($B$21:C21)</f>
        <v>3569.5299999999997</v>
      </c>
      <c r="D22" s="52">
        <f>AVERAGE($B$21:D21)</f>
        <v>3567.9933333333333</v>
      </c>
      <c r="E22" s="52">
        <f>AVERAGE($B$21:E21)</f>
        <v>3562.49</v>
      </c>
      <c r="F22" s="52">
        <f>AVERAGE($B$21:F21)</f>
        <v>3510.3879999999999</v>
      </c>
      <c r="G22" s="71"/>
      <c r="H22" s="71"/>
      <c r="I22" s="71"/>
      <c r="J22" s="71"/>
      <c r="K22" s="71"/>
      <c r="L22" s="71"/>
      <c r="M22" s="72"/>
    </row>
    <row r="23" spans="1:14" s="38" customFormat="1" ht="15" customHeight="1" thickBot="1" x14ac:dyDescent="0.3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4" ht="15" x14ac:dyDescent="0.25">
      <c r="A24"/>
      <c r="N24" s="14" t="s">
        <v>36</v>
      </c>
    </row>
    <row r="26" spans="1:14" x14ac:dyDescent="0.2">
      <c r="A26" s="16" t="s">
        <v>34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6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75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 x14ac:dyDescent="0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 x14ac:dyDescent="0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 x14ac:dyDescent="0.2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 x14ac:dyDescent="0.2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/>
      <c r="H20" s="63"/>
      <c r="I20" s="63"/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52">
        <f>AVERAGE($B$21:F21)</f>
        <v>0</v>
      </c>
      <c r="G22" s="71"/>
      <c r="H22" s="71"/>
      <c r="I22" s="71"/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 x14ac:dyDescent="0.2">
      <c r="A26" s="25" t="s">
        <v>38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74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" customFormat="1" ht="15" customHeight="1" x14ac:dyDescent="0.2">
      <c r="A12" s="55" t="s">
        <v>26</v>
      </c>
      <c r="B12" s="40">
        <v>4200</v>
      </c>
      <c r="C12" s="63">
        <v>4200</v>
      </c>
      <c r="D12" s="63">
        <v>4200</v>
      </c>
      <c r="E12" s="63">
        <v>4200</v>
      </c>
      <c r="F12" s="63">
        <v>4200</v>
      </c>
      <c r="G12" s="63"/>
      <c r="H12" s="63"/>
      <c r="I12" s="63"/>
      <c r="J12" s="63"/>
      <c r="K12" s="63"/>
      <c r="L12" s="63"/>
      <c r="M12" s="64"/>
    </row>
    <row r="13" spans="1:13" s="6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 x14ac:dyDescent="0.2">
      <c r="A15" s="55" t="s">
        <v>29</v>
      </c>
      <c r="B15" s="40"/>
      <c r="C15" s="63">
        <v>202.2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6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4200</v>
      </c>
      <c r="C19" s="66">
        <f t="shared" ref="C19:M19" si="1">SUM(C5:C18)</f>
        <v>4402.2</v>
      </c>
      <c r="D19" s="66">
        <f t="shared" si="1"/>
        <v>4200</v>
      </c>
      <c r="E19" s="66">
        <f t="shared" si="1"/>
        <v>4200</v>
      </c>
      <c r="F19" s="66">
        <f t="shared" si="1"/>
        <v>4200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/>
      <c r="H20" s="63"/>
      <c r="I20" s="63"/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4200</v>
      </c>
      <c r="C21" s="66">
        <f t="shared" ref="C21:M21" si="2">C19-C20</f>
        <v>4402.2</v>
      </c>
      <c r="D21" s="66">
        <f t="shared" si="2"/>
        <v>4200</v>
      </c>
      <c r="E21" s="66">
        <f t="shared" si="2"/>
        <v>4200</v>
      </c>
      <c r="F21" s="66">
        <f t="shared" si="2"/>
        <v>4200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4200</v>
      </c>
      <c r="C22" s="52">
        <f>AVERAGE($B$21:C21)</f>
        <v>4301.1000000000004</v>
      </c>
      <c r="D22" s="52">
        <f>AVERAGE($B$21:D21)</f>
        <v>4267.4000000000005</v>
      </c>
      <c r="E22" s="52">
        <f>AVERAGE($B$21:E21)</f>
        <v>4250.55</v>
      </c>
      <c r="F22" s="52">
        <f>AVERAGE($B$21:F21)</f>
        <v>4240.4400000000005</v>
      </c>
      <c r="G22" s="71"/>
      <c r="H22" s="71"/>
      <c r="I22" s="71"/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73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>
        <v>2500</v>
      </c>
      <c r="C5" s="61">
        <v>2500</v>
      </c>
      <c r="D5" s="61">
        <v>2500</v>
      </c>
      <c r="E5" s="61">
        <v>2500</v>
      </c>
      <c r="F5" s="61">
        <v>2500</v>
      </c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>
        <v>431.03</v>
      </c>
      <c r="C7" s="61">
        <v>521.02</v>
      </c>
      <c r="D7" s="61">
        <v>373.12</v>
      </c>
      <c r="E7" s="61">
        <v>504.46</v>
      </c>
      <c r="F7" s="61">
        <v>114.84</v>
      </c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>
        <v>45.08</v>
      </c>
      <c r="C8" s="61">
        <v>45.98</v>
      </c>
      <c r="D8" s="61">
        <v>46.2</v>
      </c>
      <c r="E8" s="61">
        <v>46.75</v>
      </c>
      <c r="F8" s="61">
        <v>45.98</v>
      </c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>
        <v>620.58000000000004</v>
      </c>
      <c r="D9" s="61">
        <v>620.58000000000004</v>
      </c>
      <c r="E9" s="61">
        <v>620.58000000000004</v>
      </c>
      <c r="F9" s="61">
        <v>620.58000000000004</v>
      </c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>
        <f>365.31+438.71</f>
        <v>804.02</v>
      </c>
      <c r="C10" s="61">
        <v>309.88</v>
      </c>
      <c r="D10" s="61">
        <v>231.14</v>
      </c>
      <c r="E10" s="61">
        <v>203.94</v>
      </c>
      <c r="F10" s="61">
        <v>152.1</v>
      </c>
      <c r="G10" s="61"/>
      <c r="H10" s="61"/>
      <c r="I10" s="61"/>
      <c r="J10" s="61"/>
      <c r="K10" s="61"/>
      <c r="L10" s="61"/>
      <c r="M10" s="62"/>
    </row>
    <row r="11" spans="1:13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 x14ac:dyDescent="0.2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 x14ac:dyDescent="0.2">
      <c r="A13" s="55" t="s">
        <v>27</v>
      </c>
      <c r="B13" s="40">
        <v>447.15</v>
      </c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55" t="s">
        <v>29</v>
      </c>
      <c r="B15" s="40"/>
      <c r="C15" s="63">
        <v>105</v>
      </c>
      <c r="D15" s="63">
        <v>100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4227.28</v>
      </c>
      <c r="C19" s="66">
        <f t="shared" ref="C19:M19" si="1">SUM(C5:C18)</f>
        <v>4102.46</v>
      </c>
      <c r="D19" s="66">
        <f t="shared" si="1"/>
        <v>3871.0399999999995</v>
      </c>
      <c r="E19" s="66">
        <f t="shared" si="1"/>
        <v>3875.73</v>
      </c>
      <c r="F19" s="66">
        <f t="shared" si="1"/>
        <v>3433.5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14.64</v>
      </c>
      <c r="C20" s="63">
        <v>50.41</v>
      </c>
      <c r="D20" s="63">
        <f>268.76+383.14</f>
        <v>651.9</v>
      </c>
      <c r="E20" s="63">
        <f>43.62+579.67</f>
        <v>623.29</v>
      </c>
      <c r="F20" s="63">
        <v>49.84</v>
      </c>
      <c r="G20" s="63"/>
      <c r="H20" s="63"/>
      <c r="I20" s="63"/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4212.6399999999994</v>
      </c>
      <c r="C21" s="66">
        <f t="shared" ref="C21:M21" si="2">C19-C20</f>
        <v>4052.05</v>
      </c>
      <c r="D21" s="66">
        <f t="shared" si="2"/>
        <v>3219.1399999999994</v>
      </c>
      <c r="E21" s="66">
        <f t="shared" si="2"/>
        <v>3252.44</v>
      </c>
      <c r="F21" s="66">
        <f t="shared" si="2"/>
        <v>3383.66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4212.6399999999994</v>
      </c>
      <c r="C22" s="52">
        <f>AVERAGE($B$21:C21)</f>
        <v>4132.3449999999993</v>
      </c>
      <c r="D22" s="52">
        <f>AVERAGE($B$21:D21)</f>
        <v>3827.9433333333327</v>
      </c>
      <c r="E22" s="52">
        <f>AVERAGE($B$21:E21)</f>
        <v>3684.0674999999997</v>
      </c>
      <c r="F22" s="52">
        <f>AVERAGE($B$21:F21)</f>
        <v>3623.9859999999999</v>
      </c>
      <c r="G22" s="71"/>
      <c r="H22" s="71"/>
      <c r="I22" s="71"/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72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>
        <v>1000</v>
      </c>
      <c r="C5" s="61">
        <v>1000</v>
      </c>
      <c r="D5" s="61">
        <v>1000</v>
      </c>
      <c r="E5" s="61">
        <v>1000</v>
      </c>
      <c r="F5" s="61">
        <v>1000</v>
      </c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>
        <v>116.04</v>
      </c>
      <c r="C7" s="61">
        <v>256.10000000000002</v>
      </c>
      <c r="D7" s="61">
        <v>301.57</v>
      </c>
      <c r="E7" s="61">
        <v>181.28</v>
      </c>
      <c r="F7" s="61">
        <v>118.73</v>
      </c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17" customFormat="1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 x14ac:dyDescent="0.2">
      <c r="A12" s="55" t="s">
        <v>26</v>
      </c>
      <c r="B12" s="40"/>
      <c r="C12" s="63"/>
      <c r="D12" s="63"/>
      <c r="E12" s="61">
        <v>454</v>
      </c>
      <c r="F12" s="63"/>
      <c r="G12" s="63"/>
      <c r="H12" s="63"/>
      <c r="I12" s="63"/>
      <c r="J12" s="63"/>
      <c r="K12" s="63"/>
      <c r="L12" s="63"/>
      <c r="M12" s="64"/>
    </row>
    <row r="13" spans="1:13" s="17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 x14ac:dyDescent="0.2">
      <c r="A14" s="55" t="s">
        <v>28</v>
      </c>
      <c r="B14" s="40">
        <v>3500</v>
      </c>
      <c r="C14" s="40">
        <v>3500</v>
      </c>
      <c r="D14" s="40">
        <v>3500</v>
      </c>
      <c r="E14" s="61"/>
      <c r="F14" s="61">
        <v>3500</v>
      </c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4616.04</v>
      </c>
      <c r="C19" s="66">
        <f t="shared" ref="C19:M19" si="1">SUM(C5:C18)</f>
        <v>4756.1000000000004</v>
      </c>
      <c r="D19" s="66">
        <f t="shared" si="1"/>
        <v>4801.57</v>
      </c>
      <c r="E19" s="66">
        <f>SUM(E5:E18)</f>
        <v>1635.28</v>
      </c>
      <c r="F19" s="66">
        <f t="shared" si="1"/>
        <v>4618.7299999999996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16.04</v>
      </c>
      <c r="C20" s="63">
        <f>156.1</f>
        <v>156.1</v>
      </c>
      <c r="D20" s="63">
        <v>201.57</v>
      </c>
      <c r="E20" s="63">
        <v>5.54</v>
      </c>
      <c r="F20" s="63">
        <v>18.73</v>
      </c>
      <c r="G20" s="63"/>
      <c r="H20" s="63"/>
      <c r="I20" s="63"/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>E19-E20</f>
        <v>1629.74</v>
      </c>
      <c r="F21" s="66">
        <f t="shared" si="2"/>
        <v>4600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3857.4349999999999</v>
      </c>
      <c r="F22" s="52">
        <f>AVERAGE($B$21:F21)</f>
        <v>4005.9479999999994</v>
      </c>
      <c r="G22" s="71"/>
      <c r="H22" s="71"/>
      <c r="I22" s="71"/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88" customFormat="1" ht="21.75" thickBot="1" x14ac:dyDescent="0.3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s="89" customFormat="1" ht="21.75" thickBot="1" x14ac:dyDescent="0.3">
      <c r="A2" s="98" t="s">
        <v>71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89" customFormat="1" ht="15" customHeight="1" x14ac:dyDescent="0.25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89" customFormat="1" ht="15" customHeight="1" x14ac:dyDescent="0.25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89" customFormat="1" ht="15" customHeight="1" x14ac:dyDescent="0.25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89" customFormat="1" ht="15" customHeight="1" x14ac:dyDescent="0.25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89" customFormat="1" ht="15" customHeight="1" x14ac:dyDescent="0.25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89" customFormat="1" ht="15" customHeight="1" x14ac:dyDescent="0.25">
      <c r="A10" s="54" t="s">
        <v>24</v>
      </c>
      <c r="B10" s="37"/>
      <c r="C10" s="61"/>
      <c r="D10" s="61">
        <v>119.32</v>
      </c>
      <c r="E10" s="61">
        <v>118.49</v>
      </c>
      <c r="F10" s="61">
        <v>118.33</v>
      </c>
      <c r="G10" s="61"/>
      <c r="H10" s="61"/>
      <c r="I10" s="61"/>
      <c r="J10" s="61"/>
      <c r="K10" s="61"/>
      <c r="L10" s="61"/>
      <c r="M10" s="62"/>
    </row>
    <row r="11" spans="1:13" s="89" customFormat="1" ht="15" customHeight="1" x14ac:dyDescent="0.25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2" customFormat="1" ht="15" customHeight="1" x14ac:dyDescent="0.25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1" customFormat="1" ht="15" customHeight="1" x14ac:dyDescent="0.25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2" customFormat="1" ht="15" customHeight="1" x14ac:dyDescent="0.25">
      <c r="A14" s="55" t="s">
        <v>28</v>
      </c>
      <c r="B14" s="40">
        <f>2500+1000</f>
        <v>3500</v>
      </c>
      <c r="C14" s="40">
        <f>2500+1000</f>
        <v>3500</v>
      </c>
      <c r="D14" s="40">
        <f>2500+1000</f>
        <v>3500</v>
      </c>
      <c r="E14" s="40">
        <f>2500+1000</f>
        <v>3500</v>
      </c>
      <c r="F14" s="40">
        <f>2500+1000</f>
        <v>3500</v>
      </c>
      <c r="G14" s="63"/>
      <c r="H14" s="63"/>
      <c r="I14" s="63"/>
      <c r="J14" s="63"/>
      <c r="K14" s="63"/>
      <c r="L14" s="63"/>
      <c r="M14" s="64"/>
    </row>
    <row r="15" spans="1:13" s="91" customFormat="1" ht="15" customHeight="1" x14ac:dyDescent="0.25">
      <c r="A15" s="55" t="s">
        <v>29</v>
      </c>
      <c r="B15" s="40">
        <v>248.1</v>
      </c>
      <c r="C15" s="63">
        <f>252.3+105</f>
        <v>357.3</v>
      </c>
      <c r="D15" s="63">
        <f>122.4+5+47.8</f>
        <v>175.2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3" s="91" customFormat="1" ht="15" customHeight="1" x14ac:dyDescent="0.25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89" customFormat="1" ht="15" customHeight="1" x14ac:dyDescent="0.25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89" customFormat="1" ht="15" customHeight="1" thickBot="1" x14ac:dyDescent="0.3">
      <c r="A18" s="57" t="s">
        <v>32</v>
      </c>
      <c r="B18" s="59">
        <v>750</v>
      </c>
      <c r="C18" s="65">
        <v>710</v>
      </c>
      <c r="D18" s="65">
        <v>800</v>
      </c>
      <c r="E18" s="61"/>
      <c r="F18" s="61"/>
      <c r="G18" s="63"/>
      <c r="H18" s="63"/>
      <c r="I18" s="63"/>
      <c r="J18" s="63"/>
      <c r="K18" s="63"/>
      <c r="L18" s="63"/>
      <c r="M18" s="64"/>
    </row>
    <row r="19" spans="1:13" s="89" customFormat="1" ht="15" customHeight="1" thickBot="1" x14ac:dyDescent="0.3">
      <c r="A19" s="45" t="s">
        <v>33</v>
      </c>
      <c r="B19" s="46">
        <f t="shared" ref="B19" si="0">SUM(B5:B18)</f>
        <v>4498.1000000000004</v>
      </c>
      <c r="C19" s="66">
        <f t="shared" ref="C19:M19" si="1">SUM(C5:C18)</f>
        <v>4567.3</v>
      </c>
      <c r="D19" s="66">
        <f t="shared" si="1"/>
        <v>4594.5200000000004</v>
      </c>
      <c r="E19" s="66">
        <f t="shared" si="1"/>
        <v>3618.49</v>
      </c>
      <c r="F19" s="66">
        <f t="shared" si="1"/>
        <v>3618.33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89" customFormat="1" ht="15" customHeight="1" thickBot="1" x14ac:dyDescent="0.3">
      <c r="A20" s="47" t="s">
        <v>14</v>
      </c>
      <c r="B20" s="60">
        <v>0</v>
      </c>
      <c r="C20" s="63">
        <v>0</v>
      </c>
      <c r="D20" s="63">
        <v>3.33</v>
      </c>
      <c r="E20" s="63">
        <v>2.5</v>
      </c>
      <c r="F20" s="63">
        <v>2.34</v>
      </c>
      <c r="G20" s="63"/>
      <c r="H20" s="63"/>
      <c r="I20" s="63"/>
      <c r="J20" s="63"/>
      <c r="K20" s="63"/>
      <c r="L20" s="63"/>
      <c r="M20" s="64"/>
    </row>
    <row r="21" spans="1:13" s="89" customFormat="1" ht="15" customHeight="1" thickBot="1" x14ac:dyDescent="0.3">
      <c r="A21" s="45" t="s">
        <v>15</v>
      </c>
      <c r="B21" s="46">
        <f>B19-B20</f>
        <v>4498.1000000000004</v>
      </c>
      <c r="C21" s="66">
        <f t="shared" ref="C21:M21" si="2">C19-C20</f>
        <v>4567.3</v>
      </c>
      <c r="D21" s="66">
        <f t="shared" si="2"/>
        <v>4591.1900000000005</v>
      </c>
      <c r="E21" s="66">
        <f t="shared" si="2"/>
        <v>3615.99</v>
      </c>
      <c r="F21" s="66">
        <f t="shared" si="2"/>
        <v>3615.99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89" customFormat="1" ht="15" customHeight="1" thickBot="1" x14ac:dyDescent="0.3">
      <c r="A22" s="47" t="s">
        <v>12</v>
      </c>
      <c r="B22" s="52">
        <f>AVERAGE($B$21:B21)</f>
        <v>4498.1000000000004</v>
      </c>
      <c r="C22" s="52">
        <f>AVERAGE($B$21:C21)</f>
        <v>4532.7000000000007</v>
      </c>
      <c r="D22" s="52">
        <f>AVERAGE($B$21:D21)</f>
        <v>4552.1966666666676</v>
      </c>
      <c r="E22" s="52">
        <f>AVERAGE($B$21:E21)</f>
        <v>4318.1450000000004</v>
      </c>
      <c r="F22" s="52">
        <f>AVERAGE($B$21:F21)</f>
        <v>4177.7139999999999</v>
      </c>
      <c r="G22" s="71"/>
      <c r="H22" s="71"/>
      <c r="I22" s="71"/>
      <c r="J22" s="71"/>
      <c r="K22" s="71"/>
      <c r="L22" s="71"/>
      <c r="M22" s="72"/>
    </row>
    <row r="23" spans="1:13" s="89" customFormat="1" ht="15" customHeight="1" thickBot="1" x14ac:dyDescent="0.3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70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>
        <v>4200</v>
      </c>
      <c r="C5" s="61">
        <v>4200</v>
      </c>
      <c r="D5" s="61">
        <v>4200</v>
      </c>
      <c r="E5" s="61">
        <v>4200</v>
      </c>
      <c r="F5" s="61">
        <v>4200</v>
      </c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>
        <v>475.87</v>
      </c>
      <c r="C7" s="61">
        <v>798.15</v>
      </c>
      <c r="D7" s="61">
        <v>719.25</v>
      </c>
      <c r="E7" s="61">
        <v>555.44000000000005</v>
      </c>
      <c r="F7" s="61">
        <v>353.62</v>
      </c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>
        <v>90.53</v>
      </c>
      <c r="C8" s="61">
        <v>70.33</v>
      </c>
      <c r="D8" s="61">
        <v>80.430000000000007</v>
      </c>
      <c r="E8" s="61">
        <v>45.08</v>
      </c>
      <c r="F8" s="61">
        <v>45.08</v>
      </c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>
        <v>442.51</v>
      </c>
      <c r="E9" s="61">
        <v>442.51</v>
      </c>
      <c r="F9" s="61">
        <v>442.51</v>
      </c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>
        <v>173.68</v>
      </c>
      <c r="C10" s="61">
        <v>163.61000000000001</v>
      </c>
      <c r="D10" s="61">
        <v>168.9</v>
      </c>
      <c r="E10" s="61">
        <v>173.24</v>
      </c>
      <c r="F10" s="61"/>
      <c r="G10" s="61"/>
      <c r="H10" s="61"/>
      <c r="I10" s="61"/>
      <c r="J10" s="61"/>
      <c r="K10" s="61"/>
      <c r="L10" s="61"/>
      <c r="M10" s="62"/>
    </row>
    <row r="11" spans="1:13" s="17" customFormat="1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 x14ac:dyDescent="0.2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7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4940.08</v>
      </c>
      <c r="C19" s="66">
        <f t="shared" ref="C19:M19" si="1">SUM(C5:C18)</f>
        <v>5232.0899999999992</v>
      </c>
      <c r="D19" s="66">
        <f t="shared" si="1"/>
        <v>5611.09</v>
      </c>
      <c r="E19" s="66">
        <f t="shared" si="1"/>
        <v>5416.27</v>
      </c>
      <c r="F19" s="66">
        <f t="shared" si="1"/>
        <v>5041.21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340.08</v>
      </c>
      <c r="C20" s="63">
        <f>8.61+0.99+2.11+1+619.38</f>
        <v>632.09</v>
      </c>
      <c r="D20" s="63">
        <v>1011.09</v>
      </c>
      <c r="E20" s="63">
        <v>816.27</v>
      </c>
      <c r="F20" s="63">
        <v>441.21</v>
      </c>
      <c r="G20" s="63"/>
      <c r="H20" s="63"/>
      <c r="I20" s="63"/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4600</v>
      </c>
      <c r="C21" s="66">
        <f t="shared" ref="C21:M21" si="2">C19-C20</f>
        <v>4599.9999999999991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71"/>
      <c r="H22" s="71"/>
      <c r="I22" s="71"/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69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>
        <v>3200</v>
      </c>
      <c r="C5" s="61">
        <v>3200</v>
      </c>
      <c r="D5" s="61">
        <v>3200</v>
      </c>
      <c r="E5" s="61">
        <v>3200</v>
      </c>
      <c r="F5" s="61">
        <v>3200</v>
      </c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 x14ac:dyDescent="0.2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 x14ac:dyDescent="0.2">
      <c r="A14" s="55" t="s">
        <v>28</v>
      </c>
      <c r="B14" s="40">
        <v>1400</v>
      </c>
      <c r="C14" s="40">
        <v>1400</v>
      </c>
      <c r="D14" s="40">
        <v>1400</v>
      </c>
      <c r="E14" s="40">
        <v>1400</v>
      </c>
      <c r="F14" s="40">
        <v>1400</v>
      </c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4600</v>
      </c>
      <c r="C19" s="66">
        <f t="shared" ref="C19:M19" si="1">SUM(C5:C18)</f>
        <v>4600</v>
      </c>
      <c r="D19" s="66">
        <f t="shared" si="1"/>
        <v>4600</v>
      </c>
      <c r="E19" s="66">
        <f t="shared" si="1"/>
        <v>4600</v>
      </c>
      <c r="F19" s="66">
        <f t="shared" si="1"/>
        <v>4600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/>
      <c r="H20" s="63"/>
      <c r="I20" s="63"/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71"/>
      <c r="H22" s="71"/>
      <c r="I22" s="71"/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5"/>
  <sheetViews>
    <sheetView zoomScaleNormal="100" workbookViewId="0">
      <selection activeCell="F22" sqref="F22"/>
    </sheetView>
  </sheetViews>
  <sheetFormatPr defaultRowHeight="12.75" x14ac:dyDescent="0.2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68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 x14ac:dyDescent="0.2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/>
      <c r="H20" s="63"/>
      <c r="I20" s="63"/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0</v>
      </c>
      <c r="C22" s="52">
        <f>AVERAGE($B$21:C21)</f>
        <v>0</v>
      </c>
      <c r="D22" s="71">
        <v>0</v>
      </c>
      <c r="E22" s="71">
        <v>0</v>
      </c>
      <c r="F22" s="71">
        <v>0</v>
      </c>
      <c r="G22" s="71"/>
      <c r="H22" s="71"/>
      <c r="I22" s="71"/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  <row r="25" spans="1:13" x14ac:dyDescent="0.2">
      <c r="A25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67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 x14ac:dyDescent="0.25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 x14ac:dyDescent="0.25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 x14ac:dyDescent="0.25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 x14ac:dyDescent="0.25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 x14ac:dyDescent="0.25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 x14ac:dyDescent="0.25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 x14ac:dyDescent="0.25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 x14ac:dyDescent="0.25">
      <c r="A12" s="55" t="s">
        <v>26</v>
      </c>
      <c r="B12" s="40">
        <v>4340</v>
      </c>
      <c r="C12" s="63">
        <v>4060</v>
      </c>
      <c r="D12" s="63">
        <v>4340</v>
      </c>
      <c r="E12" s="61">
        <v>4200</v>
      </c>
      <c r="F12" s="63">
        <v>4340</v>
      </c>
      <c r="G12" s="63"/>
      <c r="H12" s="63"/>
      <c r="I12" s="63"/>
      <c r="J12" s="63"/>
      <c r="K12" s="63"/>
      <c r="L12" s="63"/>
      <c r="M12" s="64"/>
    </row>
    <row r="13" spans="1:13" s="43" customFormat="1" ht="15" customHeight="1" x14ac:dyDescent="0.25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 x14ac:dyDescent="0.25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 x14ac:dyDescent="0.25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 x14ac:dyDescent="0.25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 x14ac:dyDescent="0.25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 x14ac:dyDescent="0.3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 x14ac:dyDescent="0.3">
      <c r="A19" s="45" t="s">
        <v>33</v>
      </c>
      <c r="B19" s="46">
        <f t="shared" ref="B19" si="0">SUM(B5:B18)</f>
        <v>4340</v>
      </c>
      <c r="C19" s="66">
        <f t="shared" ref="C19:M19" si="1">SUM(C5:C18)</f>
        <v>4060</v>
      </c>
      <c r="D19" s="66">
        <f t="shared" si="1"/>
        <v>4340</v>
      </c>
      <c r="E19" s="66">
        <f t="shared" si="1"/>
        <v>4200</v>
      </c>
      <c r="F19" s="66">
        <f t="shared" si="1"/>
        <v>4340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 x14ac:dyDescent="0.3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 x14ac:dyDescent="0.3">
      <c r="A21" s="45" t="s">
        <v>15</v>
      </c>
      <c r="B21" s="46">
        <f>B19-B20</f>
        <v>4340</v>
      </c>
      <c r="C21" s="66">
        <f t="shared" ref="C21:M21" si="2">C19-C20</f>
        <v>4060</v>
      </c>
      <c r="D21" s="66">
        <f t="shared" si="2"/>
        <v>4340</v>
      </c>
      <c r="E21" s="66">
        <f t="shared" si="2"/>
        <v>4200</v>
      </c>
      <c r="F21" s="66">
        <f t="shared" si="2"/>
        <v>4340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 x14ac:dyDescent="0.3">
      <c r="A22" s="47" t="s">
        <v>12</v>
      </c>
      <c r="B22" s="52">
        <f>AVERAGE($B$21:B21)</f>
        <v>4340</v>
      </c>
      <c r="C22" s="52">
        <f>AVERAGE($B$21:C21)</f>
        <v>4200</v>
      </c>
      <c r="D22" s="52">
        <f>AVERAGE($B$21:D21)</f>
        <v>4246.666666666667</v>
      </c>
      <c r="E22" s="52">
        <f>AVERAGE($B$21:E21)</f>
        <v>4235</v>
      </c>
      <c r="F22" s="52">
        <f>AVERAGE($B$21:F21)</f>
        <v>4256</v>
      </c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 x14ac:dyDescent="0.3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4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 x14ac:dyDescent="0.25">
      <c r="A2" s="98" t="s">
        <v>39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 x14ac:dyDescent="0.25">
      <c r="A3" s="101" t="s">
        <v>0</v>
      </c>
      <c r="B3" s="103" t="s">
        <v>1</v>
      </c>
      <c r="C3" s="103" t="s">
        <v>2</v>
      </c>
      <c r="D3" s="103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03" t="s">
        <v>16</v>
      </c>
      <c r="J3" s="103" t="s">
        <v>8</v>
      </c>
      <c r="K3" s="103" t="s">
        <v>9</v>
      </c>
      <c r="L3" s="103" t="s">
        <v>10</v>
      </c>
      <c r="M3" s="105" t="s">
        <v>11</v>
      </c>
    </row>
    <row r="4" spans="1:14" s="38" customFormat="1" ht="11.25" x14ac:dyDescent="0.25">
      <c r="A4" s="102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 x14ac:dyDescent="0.2">
      <c r="A5" s="36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 x14ac:dyDescent="0.2">
      <c r="A6" s="39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 x14ac:dyDescent="0.2">
      <c r="A7" s="39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 x14ac:dyDescent="0.2">
      <c r="A8" s="39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 x14ac:dyDescent="0.2">
      <c r="A9" s="39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 x14ac:dyDescent="0.2">
      <c r="A10" s="39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 x14ac:dyDescent="0.2">
      <c r="A11" s="36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 x14ac:dyDescent="0.2">
      <c r="A12" s="41" t="s">
        <v>26</v>
      </c>
      <c r="B12" s="40">
        <f>2250+2250</f>
        <v>4500</v>
      </c>
      <c r="C12" s="63">
        <f>2175+2175</f>
        <v>4350</v>
      </c>
      <c r="D12" s="63">
        <v>4650</v>
      </c>
      <c r="E12" s="61">
        <v>4500</v>
      </c>
      <c r="F12" s="63"/>
      <c r="G12" s="63"/>
      <c r="H12" s="63"/>
      <c r="I12" s="63"/>
      <c r="J12" s="63"/>
      <c r="K12" s="63"/>
      <c r="L12" s="63"/>
      <c r="M12" s="64"/>
    </row>
    <row r="13" spans="1:14" s="15" customFormat="1" ht="15" customHeight="1" x14ac:dyDescent="0.2">
      <c r="A13" s="41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 x14ac:dyDescent="0.2">
      <c r="A14" s="41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 x14ac:dyDescent="0.2">
      <c r="A15" s="41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 x14ac:dyDescent="0.2">
      <c r="A16" s="41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  <c r="N16" s="6"/>
    </row>
    <row r="17" spans="1:13" ht="15" customHeight="1" x14ac:dyDescent="0.2">
      <c r="A17" s="41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44" t="s">
        <v>32</v>
      </c>
      <c r="B18" s="59"/>
      <c r="C18" s="65"/>
      <c r="D18" s="65"/>
      <c r="E18" s="61"/>
      <c r="F18" s="61">
        <v>1148.5</v>
      </c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4500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4500</v>
      </c>
      <c r="F19" s="66">
        <f t="shared" si="1"/>
        <v>1148.5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0</v>
      </c>
      <c r="C20" s="63">
        <v>0</v>
      </c>
      <c r="D20" s="63">
        <v>50</v>
      </c>
      <c r="E20" s="63">
        <v>0</v>
      </c>
      <c r="F20" s="63">
        <v>0</v>
      </c>
      <c r="G20" s="63"/>
      <c r="H20" s="63"/>
      <c r="I20" s="63"/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4500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4500</v>
      </c>
      <c r="F21" s="66">
        <f t="shared" si="2"/>
        <v>1148.5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4500</v>
      </c>
      <c r="C22" s="52">
        <f>AVERAGE($B$21:C21)</f>
        <v>4425</v>
      </c>
      <c r="D22" s="52">
        <f>AVERAGE($B$21:D21)</f>
        <v>4483.333333333333</v>
      </c>
      <c r="E22" s="52">
        <f>AVERAGE($B$21:E21)</f>
        <v>4487.5</v>
      </c>
      <c r="F22" s="52">
        <f>AVERAGE($B$21:F21)</f>
        <v>3819.7</v>
      </c>
      <c r="G22" s="71"/>
      <c r="H22" s="71"/>
      <c r="I22" s="71"/>
      <c r="J22" s="71"/>
      <c r="K22" s="71"/>
      <c r="L22" s="71"/>
      <c r="M22" s="72"/>
    </row>
    <row r="23" spans="1:13" ht="15" customHeight="1" thickBot="1" x14ac:dyDescent="0.25">
      <c r="A23" s="48" t="s">
        <v>13</v>
      </c>
      <c r="B23" s="9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F17" sqref="F17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66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 x14ac:dyDescent="0.2">
      <c r="A12" s="55" t="s">
        <v>26</v>
      </c>
      <c r="B12" s="40">
        <v>4753.33</v>
      </c>
      <c r="C12" s="63">
        <v>4446.67</v>
      </c>
      <c r="D12" s="63">
        <v>4753.33</v>
      </c>
      <c r="E12" s="61">
        <v>4600</v>
      </c>
      <c r="F12" s="61">
        <v>4600</v>
      </c>
      <c r="G12" s="63"/>
      <c r="H12" s="63"/>
      <c r="I12" s="63"/>
      <c r="J12" s="63"/>
      <c r="K12" s="63"/>
      <c r="L12" s="63"/>
      <c r="M12" s="64"/>
    </row>
    <row r="13" spans="1:13" s="15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4753.33</v>
      </c>
      <c r="C19" s="66">
        <f t="shared" ref="C19:M19" si="1">SUM(C5:C18)</f>
        <v>4446.67</v>
      </c>
      <c r="D19" s="66">
        <f t="shared" si="1"/>
        <v>4753.33</v>
      </c>
      <c r="E19" s="66">
        <f t="shared" si="1"/>
        <v>4600</v>
      </c>
      <c r="F19" s="66">
        <f t="shared" si="1"/>
        <v>4600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153.33000000000001</v>
      </c>
      <c r="C20" s="63">
        <v>0</v>
      </c>
      <c r="D20" s="63">
        <v>153.33000000000001</v>
      </c>
      <c r="E20" s="63">
        <v>0</v>
      </c>
      <c r="F20" s="63">
        <v>0</v>
      </c>
      <c r="G20" s="63"/>
      <c r="H20" s="63"/>
      <c r="I20" s="63"/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4600</v>
      </c>
      <c r="C21" s="66">
        <f t="shared" ref="C21:M21" si="2">C19-C20</f>
        <v>4446.67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4600</v>
      </c>
      <c r="C22" s="52">
        <f>AVERAGE($B$21:C21)</f>
        <v>4523.335</v>
      </c>
      <c r="D22" s="52">
        <f>AVERAGE($B$21:D21)</f>
        <v>4548.8900000000003</v>
      </c>
      <c r="E22" s="52">
        <f>AVERAGE($B$21:E21)</f>
        <v>4561.6674999999996</v>
      </c>
      <c r="F22" s="52">
        <f>AVERAGE($B$21:F21)</f>
        <v>4569.3339999999998</v>
      </c>
      <c r="G22" s="71"/>
      <c r="H22" s="71"/>
      <c r="I22" s="71"/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4"/>
  <sheetViews>
    <sheetView zoomScaleNormal="100" workbookViewId="0">
      <selection activeCell="F20" sqref="F20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 x14ac:dyDescent="0.25">
      <c r="A2" s="98" t="s">
        <v>65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 x14ac:dyDescent="0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 x14ac:dyDescent="0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 x14ac:dyDescent="0.2">
      <c r="A12" s="55" t="s">
        <v>26</v>
      </c>
      <c r="B12" s="40">
        <v>2380</v>
      </c>
      <c r="C12" s="63">
        <v>2465</v>
      </c>
      <c r="D12" s="63">
        <v>2635</v>
      </c>
      <c r="E12" s="61"/>
      <c r="F12" s="63"/>
      <c r="G12" s="63"/>
      <c r="H12" s="63"/>
      <c r="I12" s="63"/>
      <c r="J12" s="63"/>
      <c r="K12" s="63"/>
      <c r="L12" s="63"/>
      <c r="M12" s="64"/>
      <c r="N12" s="20"/>
    </row>
    <row r="13" spans="1:14" s="15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 x14ac:dyDescent="0.2">
      <c r="A15" s="55" t="s">
        <v>29</v>
      </c>
      <c r="B15" s="40"/>
      <c r="C15" s="63">
        <v>1499.8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>
        <v>2170</v>
      </c>
      <c r="C18" s="65"/>
      <c r="D18" s="65">
        <v>1460</v>
      </c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4550</v>
      </c>
      <c r="C19" s="66">
        <f t="shared" ref="C19:M19" si="1">SUM(C5:C18)</f>
        <v>3964.8</v>
      </c>
      <c r="D19" s="66">
        <f t="shared" si="1"/>
        <v>4095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/>
      <c r="H20" s="63"/>
      <c r="I20" s="63"/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4550</v>
      </c>
      <c r="C21" s="66">
        <f t="shared" ref="C21:M21" si="2">C19-C20</f>
        <v>3964.8</v>
      </c>
      <c r="D21" s="66">
        <f t="shared" si="2"/>
        <v>4095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4550</v>
      </c>
      <c r="C22" s="52">
        <f>AVERAGE($B$21:C21)</f>
        <v>4257.3999999999996</v>
      </c>
      <c r="D22" s="52">
        <f>AVERAGE($B$21:D21)</f>
        <v>4203.2666666666664</v>
      </c>
      <c r="E22" s="52">
        <f>AVERAGE($B$21:E21)</f>
        <v>3152.45</v>
      </c>
      <c r="F22" s="52">
        <f>AVERAGE($B$21:F21)</f>
        <v>2521.96</v>
      </c>
      <c r="G22" s="71"/>
      <c r="H22" s="71"/>
      <c r="I22" s="71"/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4"/>
      <c r="C23" s="80"/>
      <c r="D23" s="80"/>
      <c r="E23" s="80"/>
      <c r="F23" s="80"/>
      <c r="G23" s="80"/>
      <c r="H23" s="80"/>
      <c r="I23" s="81"/>
      <c r="J23" s="80"/>
      <c r="K23" s="80"/>
      <c r="L23" s="80"/>
      <c r="M23" s="82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64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 x14ac:dyDescent="0.25">
      <c r="A5" s="53" t="s">
        <v>19</v>
      </c>
      <c r="B5" s="61">
        <v>1400</v>
      </c>
      <c r="C5" s="61">
        <v>1400</v>
      </c>
      <c r="D5" s="61">
        <v>1400</v>
      </c>
      <c r="E5" s="61">
        <v>1400</v>
      </c>
      <c r="F5" s="61">
        <v>1400</v>
      </c>
      <c r="G5" s="61"/>
      <c r="H5" s="61"/>
      <c r="I5" s="61"/>
      <c r="J5" s="61"/>
      <c r="K5" s="61"/>
      <c r="L5" s="61"/>
      <c r="M5" s="62"/>
    </row>
    <row r="6" spans="1:13" s="38" customFormat="1" ht="15" customHeight="1" x14ac:dyDescent="0.25">
      <c r="A6" s="54" t="s">
        <v>20</v>
      </c>
      <c r="B6" s="37">
        <v>678</v>
      </c>
      <c r="C6" s="37">
        <v>678</v>
      </c>
      <c r="D6" s="37">
        <v>678</v>
      </c>
      <c r="E6" s="37">
        <v>678</v>
      </c>
      <c r="F6" s="37">
        <v>678</v>
      </c>
      <c r="G6" s="61"/>
      <c r="H6" s="61"/>
      <c r="I6" s="61"/>
      <c r="J6" s="61"/>
      <c r="K6" s="61"/>
      <c r="L6" s="61"/>
      <c r="M6" s="62"/>
    </row>
    <row r="7" spans="1:13" s="38" customFormat="1" ht="15" customHeight="1" x14ac:dyDescent="0.25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 x14ac:dyDescent="0.25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 x14ac:dyDescent="0.25">
      <c r="A9" s="54" t="s">
        <v>23</v>
      </c>
      <c r="B9" s="37">
        <v>344</v>
      </c>
      <c r="C9" s="37">
        <v>344</v>
      </c>
      <c r="D9" s="37">
        <v>344</v>
      </c>
      <c r="E9" s="37">
        <v>344</v>
      </c>
      <c r="F9" s="37">
        <v>344</v>
      </c>
      <c r="G9" s="61"/>
      <c r="H9" s="61"/>
      <c r="I9" s="61"/>
      <c r="J9" s="61"/>
      <c r="K9" s="61"/>
      <c r="L9" s="61"/>
      <c r="M9" s="62"/>
    </row>
    <row r="10" spans="1:13" s="38" customFormat="1" ht="15" customHeight="1" x14ac:dyDescent="0.25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 x14ac:dyDescent="0.25">
      <c r="A11" s="53" t="s">
        <v>25</v>
      </c>
      <c r="B11" s="40"/>
      <c r="C11" s="63"/>
      <c r="D11" s="63"/>
      <c r="E11" s="61"/>
      <c r="F11" s="61"/>
      <c r="G11" s="63"/>
      <c r="H11" s="63"/>
      <c r="I11" s="63"/>
      <c r="J11" s="63"/>
      <c r="K11" s="63"/>
      <c r="L11" s="63"/>
      <c r="M11" s="64"/>
    </row>
    <row r="12" spans="1:13" s="42" customFormat="1" ht="15" customHeight="1" x14ac:dyDescent="0.25">
      <c r="A12" s="55" t="s">
        <v>26</v>
      </c>
      <c r="B12" s="40">
        <v>2550</v>
      </c>
      <c r="C12" s="63">
        <v>2465</v>
      </c>
      <c r="D12" s="63">
        <v>2550</v>
      </c>
      <c r="E12" s="63">
        <v>2550</v>
      </c>
      <c r="F12" s="63">
        <v>2550</v>
      </c>
      <c r="G12" s="63"/>
      <c r="H12" s="63"/>
      <c r="I12" s="63"/>
      <c r="J12" s="63"/>
      <c r="K12" s="63"/>
      <c r="L12" s="63"/>
      <c r="M12" s="64"/>
    </row>
    <row r="13" spans="1:13" s="43" customFormat="1" ht="15" customHeight="1" x14ac:dyDescent="0.25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 x14ac:dyDescent="0.25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 x14ac:dyDescent="0.25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 x14ac:dyDescent="0.25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 x14ac:dyDescent="0.25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 x14ac:dyDescent="0.3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 x14ac:dyDescent="0.3">
      <c r="A19" s="45" t="s">
        <v>33</v>
      </c>
      <c r="B19" s="46">
        <f t="shared" ref="B19" si="0">SUM(B5:B18)</f>
        <v>4972</v>
      </c>
      <c r="C19" s="66">
        <f t="shared" ref="C19:M19" si="1">SUM(C5:C18)</f>
        <v>4887</v>
      </c>
      <c r="D19" s="66">
        <f t="shared" si="1"/>
        <v>4972</v>
      </c>
      <c r="E19" s="66">
        <f t="shared" si="1"/>
        <v>4972</v>
      </c>
      <c r="F19" s="66">
        <f t="shared" si="1"/>
        <v>4972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 x14ac:dyDescent="0.3">
      <c r="A20" s="47" t="s">
        <v>14</v>
      </c>
      <c r="B20" s="60">
        <v>372</v>
      </c>
      <c r="C20" s="63">
        <v>287</v>
      </c>
      <c r="D20" s="63">
        <v>372</v>
      </c>
      <c r="E20" s="63">
        <v>372</v>
      </c>
      <c r="F20" s="63">
        <v>372</v>
      </c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 x14ac:dyDescent="0.3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 x14ac:dyDescent="0.3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 x14ac:dyDescent="0.3">
      <c r="A23" s="58" t="s">
        <v>13</v>
      </c>
      <c r="B23" s="49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63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 x14ac:dyDescent="0.2">
      <c r="A12" s="55" t="s">
        <v>26</v>
      </c>
      <c r="B12" s="40">
        <v>4650</v>
      </c>
      <c r="C12" s="63">
        <v>4350</v>
      </c>
      <c r="D12" s="63">
        <v>4650</v>
      </c>
      <c r="E12" s="61">
        <v>4500</v>
      </c>
      <c r="F12" s="63">
        <v>4650</v>
      </c>
      <c r="G12" s="63"/>
      <c r="H12" s="63"/>
      <c r="I12" s="63"/>
      <c r="J12" s="63"/>
      <c r="K12" s="63"/>
      <c r="L12" s="63"/>
      <c r="M12" s="64"/>
    </row>
    <row r="13" spans="1:13" s="15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4650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4500</v>
      </c>
      <c r="F19" s="66">
        <f t="shared" si="1"/>
        <v>4650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50</v>
      </c>
      <c r="C20" s="63">
        <v>0</v>
      </c>
      <c r="D20" s="63">
        <v>50</v>
      </c>
      <c r="E20" s="63">
        <v>0</v>
      </c>
      <c r="F20" s="63">
        <v>50</v>
      </c>
      <c r="G20" s="63"/>
      <c r="H20" s="63"/>
      <c r="I20" s="63"/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4600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4500</v>
      </c>
      <c r="F21" s="66">
        <f t="shared" si="2"/>
        <v>4600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AVERAGE(B21)</f>
        <v>4600</v>
      </c>
      <c r="C22" s="52">
        <f>AVERAGE($B$21:C21)</f>
        <v>4475</v>
      </c>
      <c r="D22" s="52">
        <f>AVERAGE($B$21:D21)</f>
        <v>4516.666666666667</v>
      </c>
      <c r="E22" s="52">
        <f>AVERAGE($B$21:E21)</f>
        <v>4512.5</v>
      </c>
      <c r="F22" s="52">
        <f>AVERAGE($B$21:F21)</f>
        <v>4530</v>
      </c>
      <c r="G22" s="71"/>
      <c r="H22" s="71"/>
      <c r="I22" s="71"/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4"/>
  <sheetViews>
    <sheetView zoomScaleNormal="100" workbookViewId="0">
      <selection activeCell="F22" sqref="F22"/>
    </sheetView>
  </sheetViews>
  <sheetFormatPr defaultRowHeight="12.75" x14ac:dyDescent="0.2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 x14ac:dyDescent="0.25">
      <c r="A2" s="98" t="s">
        <v>62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 x14ac:dyDescent="0.2">
      <c r="A5" s="53" t="s">
        <v>19</v>
      </c>
      <c r="B5" s="61">
        <v>1618.2</v>
      </c>
      <c r="C5" s="61">
        <f>1614.3+3.9</f>
        <v>1618.2</v>
      </c>
      <c r="D5" s="61">
        <f>1614.3+3.9</f>
        <v>1618.2</v>
      </c>
      <c r="E5" s="61">
        <f>1614.3+3.9</f>
        <v>1618.2</v>
      </c>
      <c r="F5" s="61">
        <f>1614.3+3.9</f>
        <v>1618.2</v>
      </c>
      <c r="G5" s="61"/>
      <c r="H5" s="61"/>
      <c r="I5" s="61"/>
      <c r="J5" s="61"/>
      <c r="K5" s="61"/>
      <c r="L5" s="61"/>
      <c r="M5" s="62"/>
    </row>
    <row r="6" spans="1:14" ht="15" customHeight="1" x14ac:dyDescent="0.2">
      <c r="A6" s="54" t="s">
        <v>20</v>
      </c>
      <c r="B6" s="37">
        <v>477.48</v>
      </c>
      <c r="C6" s="37">
        <v>477.48</v>
      </c>
      <c r="D6" s="61">
        <v>458.18</v>
      </c>
      <c r="E6" s="61">
        <v>482.3</v>
      </c>
      <c r="F6" s="61">
        <v>482.3</v>
      </c>
      <c r="G6" s="61"/>
      <c r="H6" s="61"/>
      <c r="I6" s="61"/>
      <c r="J6" s="61"/>
      <c r="K6" s="61"/>
      <c r="L6" s="61"/>
      <c r="M6" s="62"/>
    </row>
    <row r="7" spans="1:14" ht="15" customHeight="1" x14ac:dyDescent="0.2">
      <c r="A7" s="54" t="s">
        <v>21</v>
      </c>
      <c r="B7" s="37">
        <f>278.5+447.62</f>
        <v>726.12</v>
      </c>
      <c r="C7" s="61">
        <v>350.14</v>
      </c>
      <c r="D7" s="61">
        <v>445.91</v>
      </c>
      <c r="E7" s="61">
        <v>305.93</v>
      </c>
      <c r="F7" s="61">
        <v>52.53</v>
      </c>
      <c r="G7" s="61"/>
      <c r="H7" s="61"/>
      <c r="I7" s="61"/>
      <c r="J7" s="61"/>
      <c r="K7" s="61"/>
      <c r="L7" s="61"/>
      <c r="M7" s="62"/>
    </row>
    <row r="8" spans="1:14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 x14ac:dyDescent="0.2">
      <c r="A9" s="54" t="s">
        <v>23</v>
      </c>
      <c r="B9" s="37"/>
      <c r="C9" s="61">
        <v>87.78</v>
      </c>
      <c r="D9" s="61">
        <v>87.78</v>
      </c>
      <c r="E9" s="61">
        <v>87.78</v>
      </c>
      <c r="F9" s="61">
        <v>87.78</v>
      </c>
      <c r="G9" s="61"/>
      <c r="H9" s="61"/>
      <c r="I9" s="61"/>
      <c r="J9" s="61"/>
      <c r="K9" s="61"/>
      <c r="L9" s="61"/>
      <c r="M9" s="62"/>
    </row>
    <row r="10" spans="1:14" ht="15" customHeight="1" x14ac:dyDescent="0.2">
      <c r="A10" s="54" t="s">
        <v>24</v>
      </c>
      <c r="B10" s="37">
        <f>425+249.99+266.89+392.23</f>
        <v>1334.1100000000001</v>
      </c>
      <c r="C10" s="61">
        <f>425+249.96+266.86+396.02</f>
        <v>1337.8400000000001</v>
      </c>
      <c r="D10" s="61">
        <f>425+249.99+266.89+392.8</f>
        <v>1334.68</v>
      </c>
      <c r="E10" s="61">
        <f>425+249.99+266.89+396.35</f>
        <v>1338.23</v>
      </c>
      <c r="F10" s="61">
        <f>433.64+249.99+266.89+396.35</f>
        <v>1346.87</v>
      </c>
      <c r="G10" s="61"/>
      <c r="H10" s="61"/>
      <c r="I10" s="61"/>
      <c r="J10" s="61"/>
      <c r="K10" s="61"/>
      <c r="L10" s="61"/>
      <c r="M10" s="62"/>
    </row>
    <row r="11" spans="1:14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 x14ac:dyDescent="0.2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4" s="15" customFormat="1" ht="15" customHeight="1" x14ac:dyDescent="0.2">
      <c r="A13" s="55" t="s">
        <v>27</v>
      </c>
      <c r="B13" s="40"/>
      <c r="C13" s="63">
        <f>168.8+231.2</f>
        <v>400</v>
      </c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 x14ac:dyDescent="0.2">
      <c r="A15" s="55" t="s">
        <v>29</v>
      </c>
      <c r="B15" s="40"/>
      <c r="C15" s="63">
        <f>55.4+150</f>
        <v>205.4</v>
      </c>
      <c r="D15" s="63">
        <f>250.9+160</f>
        <v>410.9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  <c r="N16" s="6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5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4155.91</v>
      </c>
      <c r="C19" s="66">
        <f t="shared" ref="C19:M19" si="1">SUM(C5:C18)</f>
        <v>4476.84</v>
      </c>
      <c r="D19" s="66">
        <f t="shared" si="1"/>
        <v>4355.6499999999996</v>
      </c>
      <c r="E19" s="66">
        <f t="shared" si="1"/>
        <v>3832.44</v>
      </c>
      <c r="F19" s="66">
        <f t="shared" si="1"/>
        <v>3587.6800000000003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0</v>
      </c>
      <c r="C20" s="63">
        <v>231.2</v>
      </c>
      <c r="D20" s="63">
        <v>20.9</v>
      </c>
      <c r="E20" s="63">
        <v>0</v>
      </c>
      <c r="F20" s="63">
        <v>8.64</v>
      </c>
      <c r="G20" s="63"/>
      <c r="H20" s="63"/>
      <c r="I20" s="63"/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4155.91</v>
      </c>
      <c r="C21" s="66">
        <f t="shared" ref="C21:M21" si="2">C19-C20</f>
        <v>4245.6400000000003</v>
      </c>
      <c r="D21" s="66">
        <f t="shared" si="2"/>
        <v>4334.75</v>
      </c>
      <c r="E21" s="66">
        <f t="shared" si="2"/>
        <v>3832.44</v>
      </c>
      <c r="F21" s="66">
        <f t="shared" si="2"/>
        <v>3579.0400000000004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AVERAGE($B$21)</f>
        <v>4155.91</v>
      </c>
      <c r="C22" s="52">
        <f>AVERAGE($B$21:C21)</f>
        <v>4200.7749999999996</v>
      </c>
      <c r="D22" s="52">
        <f>AVERAGE($B$21:D21)</f>
        <v>4245.4333333333334</v>
      </c>
      <c r="E22" s="52">
        <f>AVERAGE($B$21:E21)</f>
        <v>4142.1849999999995</v>
      </c>
      <c r="F22" s="52">
        <f>AVERAGE($B$21:F21)</f>
        <v>4029.5559999999996</v>
      </c>
      <c r="G22" s="71"/>
      <c r="H22" s="71"/>
      <c r="I22" s="71"/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61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 x14ac:dyDescent="0.2">
      <c r="A12" s="55" t="s">
        <v>26</v>
      </c>
      <c r="B12" s="40">
        <v>1950</v>
      </c>
      <c r="C12" s="63">
        <v>1885</v>
      </c>
      <c r="D12" s="63">
        <v>1950</v>
      </c>
      <c r="E12" s="63">
        <v>1950</v>
      </c>
      <c r="F12" s="63">
        <v>1950</v>
      </c>
      <c r="G12" s="63"/>
      <c r="H12" s="63"/>
      <c r="I12" s="63"/>
      <c r="J12" s="63"/>
      <c r="K12" s="63"/>
      <c r="L12" s="63"/>
      <c r="M12" s="64"/>
    </row>
    <row r="13" spans="1:13" s="15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1950</v>
      </c>
      <c r="C19" s="66">
        <f t="shared" ref="C19:M19" si="1">SUM(C5:C18)</f>
        <v>1885</v>
      </c>
      <c r="D19" s="66">
        <f t="shared" si="1"/>
        <v>1950</v>
      </c>
      <c r="E19" s="66">
        <f t="shared" si="1"/>
        <v>1950</v>
      </c>
      <c r="F19" s="66">
        <f t="shared" si="1"/>
        <v>1950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/>
      <c r="H20" s="63"/>
      <c r="I20" s="63"/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1950</v>
      </c>
      <c r="C21" s="66">
        <f t="shared" ref="C21:M21" si="2">C19-C20</f>
        <v>1885</v>
      </c>
      <c r="D21" s="66">
        <f t="shared" si="2"/>
        <v>1950</v>
      </c>
      <c r="E21" s="66">
        <f t="shared" si="2"/>
        <v>1950</v>
      </c>
      <c r="F21" s="66">
        <f t="shared" si="2"/>
        <v>1950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1950</v>
      </c>
      <c r="C22" s="52">
        <f>AVERAGE($B$21:C21)</f>
        <v>1917.5</v>
      </c>
      <c r="D22" s="52">
        <f>AVERAGE($B$21:D21)</f>
        <v>1928.3333333333333</v>
      </c>
      <c r="E22" s="52">
        <f>AVERAGE($B$21:E21)</f>
        <v>1933.75</v>
      </c>
      <c r="F22" s="52">
        <f>AVERAGE($B$21:F21)</f>
        <v>1937</v>
      </c>
      <c r="G22" s="71"/>
      <c r="H22" s="71"/>
      <c r="I22" s="71"/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4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5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60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4" t="s">
        <v>19</v>
      </c>
      <c r="B5" s="61">
        <v>3250</v>
      </c>
      <c r="C5" s="61">
        <v>3250</v>
      </c>
      <c r="D5" s="61">
        <v>3250</v>
      </c>
      <c r="E5" s="61">
        <v>3250</v>
      </c>
      <c r="F5" s="61">
        <v>3250</v>
      </c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>
        <f>341.63+214.05</f>
        <v>555.68000000000006</v>
      </c>
      <c r="C7" s="61">
        <v>382.12</v>
      </c>
      <c r="D7" s="61">
        <v>373.89</v>
      </c>
      <c r="E7" s="61">
        <v>344.5</v>
      </c>
      <c r="F7" s="61">
        <v>99.41</v>
      </c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>
        <f>158.69+158.51</f>
        <v>317.2</v>
      </c>
      <c r="C10" s="61">
        <f>192.86+167.45</f>
        <v>360.31</v>
      </c>
      <c r="D10" s="61">
        <f>172.6+170.18</f>
        <v>342.78</v>
      </c>
      <c r="E10" s="61">
        <f>171.38+170.81</f>
        <v>342.19</v>
      </c>
      <c r="F10" s="61">
        <f>170.81+161.39</f>
        <v>332.2</v>
      </c>
      <c r="G10" s="61"/>
      <c r="H10" s="61"/>
      <c r="I10" s="61"/>
      <c r="J10" s="61"/>
      <c r="K10" s="61"/>
      <c r="L10" s="61"/>
      <c r="M10" s="62"/>
    </row>
    <row r="11" spans="1:13" ht="15" customHeight="1" x14ac:dyDescent="0.2">
      <c r="A11" s="54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 x14ac:dyDescent="0.2">
      <c r="A12" s="8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 x14ac:dyDescent="0.2">
      <c r="A13" s="8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 x14ac:dyDescent="0.2">
      <c r="A14" s="8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85" t="s">
        <v>29</v>
      </c>
      <c r="B15" s="40"/>
      <c r="C15" s="63">
        <f>127.35+346.55</f>
        <v>473.9</v>
      </c>
      <c r="D15" s="63">
        <v>183.4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 x14ac:dyDescent="0.2">
      <c r="A16" s="8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ht="15" customHeight="1" x14ac:dyDescent="0.2">
      <c r="A17" s="8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4" ht="15" customHeight="1" thickBot="1" x14ac:dyDescent="0.25">
      <c r="A18" s="86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4" ht="15" customHeight="1" thickBot="1" x14ac:dyDescent="0.25">
      <c r="A19" s="83" t="s">
        <v>33</v>
      </c>
      <c r="B19" s="46">
        <f t="shared" ref="B19" si="0">SUM(B5:B18)</f>
        <v>4122.88</v>
      </c>
      <c r="C19" s="66">
        <f t="shared" ref="C19:M19" si="1">SUM(C5:C18)</f>
        <v>4466.33</v>
      </c>
      <c r="D19" s="66">
        <f t="shared" si="1"/>
        <v>4150.07</v>
      </c>
      <c r="E19" s="66">
        <f t="shared" si="1"/>
        <v>3936.69</v>
      </c>
      <c r="F19" s="66">
        <f t="shared" si="1"/>
        <v>3681.6099999999997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  <c r="N19" s="14" t="s">
        <v>35</v>
      </c>
    </row>
    <row r="20" spans="1:14" ht="15" customHeight="1" thickBot="1" x14ac:dyDescent="0.25">
      <c r="A20" s="84" t="s">
        <v>14</v>
      </c>
      <c r="B20" s="60">
        <v>0</v>
      </c>
      <c r="C20" s="63">
        <v>40.01</v>
      </c>
      <c r="D20" s="63">
        <v>7.17</v>
      </c>
      <c r="E20" s="63">
        <v>0</v>
      </c>
      <c r="F20" s="63">
        <v>0</v>
      </c>
      <c r="G20" s="63"/>
      <c r="H20" s="63"/>
      <c r="I20" s="63"/>
      <c r="J20" s="63"/>
      <c r="K20" s="63"/>
      <c r="L20" s="63"/>
      <c r="M20" s="64"/>
    </row>
    <row r="21" spans="1:14" ht="15" customHeight="1" thickBot="1" x14ac:dyDescent="0.25">
      <c r="A21" s="83" t="s">
        <v>15</v>
      </c>
      <c r="B21" s="46">
        <f>B19-B20</f>
        <v>4122.88</v>
      </c>
      <c r="C21" s="66">
        <f t="shared" ref="C21:M21" si="2">C19-C20</f>
        <v>4426.32</v>
      </c>
      <c r="D21" s="66">
        <f t="shared" si="2"/>
        <v>4142.8999999999996</v>
      </c>
      <c r="E21" s="66">
        <f t="shared" si="2"/>
        <v>3936.69</v>
      </c>
      <c r="F21" s="66">
        <f t="shared" si="2"/>
        <v>3681.6099999999997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4" ht="15" customHeight="1" thickBot="1" x14ac:dyDescent="0.25">
      <c r="A22" s="84" t="s">
        <v>12</v>
      </c>
      <c r="B22" s="52">
        <f>AVERAGE($B$21:B21)</f>
        <v>4122.88</v>
      </c>
      <c r="C22" s="52">
        <f>AVERAGE($B$21:C21)</f>
        <v>4274.6000000000004</v>
      </c>
      <c r="D22" s="52">
        <f>AVERAGE($B$21:D21)</f>
        <v>4230.7</v>
      </c>
      <c r="E22" s="52">
        <f>AVERAGE($B$21:E21)</f>
        <v>4157.1975000000002</v>
      </c>
      <c r="F22" s="52">
        <f>AVERAGE($B$21:F21)</f>
        <v>4062.0800000000004</v>
      </c>
      <c r="G22" s="71"/>
      <c r="H22" s="71"/>
      <c r="I22" s="71"/>
      <c r="J22" s="71"/>
      <c r="K22" s="71"/>
      <c r="L22" s="71"/>
      <c r="M22" s="72"/>
    </row>
    <row r="23" spans="1:14" ht="15" customHeight="1" thickBot="1" x14ac:dyDescent="0.25">
      <c r="A23" s="87" t="s">
        <v>13</v>
      </c>
      <c r="B23" s="76"/>
      <c r="C23" s="77"/>
      <c r="D23" s="77"/>
      <c r="E23" s="77"/>
      <c r="F23" s="77"/>
      <c r="G23" s="77"/>
      <c r="H23" s="77"/>
      <c r="I23" s="78"/>
      <c r="J23" s="77"/>
      <c r="K23" s="77"/>
      <c r="L23" s="77"/>
      <c r="M23" s="79"/>
    </row>
    <row r="24" spans="1:14" ht="15" x14ac:dyDescent="0.25">
      <c r="A24"/>
    </row>
    <row r="25" spans="1:14" x14ac:dyDescent="0.2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5"/>
  <sheetViews>
    <sheetView zoomScaleNormal="100" workbookViewId="0">
      <selection activeCell="F21" sqref="F21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59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 x14ac:dyDescent="0.25">
      <c r="A5" s="53" t="s">
        <v>19</v>
      </c>
      <c r="B5" s="61">
        <v>2500</v>
      </c>
      <c r="C5" s="61">
        <v>2500</v>
      </c>
      <c r="D5" s="61">
        <v>2500</v>
      </c>
      <c r="E5" s="61">
        <v>2500</v>
      </c>
      <c r="F5" s="61">
        <v>2500</v>
      </c>
      <c r="G5" s="61"/>
      <c r="H5" s="61"/>
      <c r="I5" s="61"/>
      <c r="J5" s="61"/>
      <c r="K5" s="61"/>
      <c r="L5" s="61"/>
      <c r="M5" s="62"/>
    </row>
    <row r="6" spans="1:13" s="38" customFormat="1" ht="15" customHeight="1" x14ac:dyDescent="0.25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 x14ac:dyDescent="0.25">
      <c r="A7" s="54" t="s">
        <v>21</v>
      </c>
      <c r="B7" s="37"/>
      <c r="C7" s="61"/>
      <c r="D7" s="61">
        <v>279.49</v>
      </c>
      <c r="E7" s="61">
        <f>24.28+61.63</f>
        <v>85.91</v>
      </c>
      <c r="F7" s="61">
        <v>57.59</v>
      </c>
      <c r="G7" s="61"/>
      <c r="H7" s="61"/>
      <c r="I7" s="61"/>
      <c r="J7" s="61"/>
      <c r="K7" s="61"/>
      <c r="L7" s="61"/>
      <c r="M7" s="62"/>
    </row>
    <row r="8" spans="1:13" s="38" customFormat="1" ht="15" customHeight="1" x14ac:dyDescent="0.25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 x14ac:dyDescent="0.25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 x14ac:dyDescent="0.25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 x14ac:dyDescent="0.25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 x14ac:dyDescent="0.25">
      <c r="A12" s="55" t="s">
        <v>26</v>
      </c>
      <c r="B12" s="40">
        <v>2061.5</v>
      </c>
      <c r="C12" s="63">
        <v>1928.5</v>
      </c>
      <c r="D12" s="63">
        <v>2061.5</v>
      </c>
      <c r="E12" s="61">
        <v>1995</v>
      </c>
      <c r="F12" s="63">
        <v>2061.5</v>
      </c>
      <c r="G12" s="63"/>
      <c r="H12" s="63"/>
      <c r="I12" s="63"/>
      <c r="J12" s="63"/>
      <c r="K12" s="63"/>
      <c r="L12" s="63"/>
      <c r="M12" s="64"/>
    </row>
    <row r="13" spans="1:13" s="43" customFormat="1" ht="15" customHeight="1" x14ac:dyDescent="0.25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 x14ac:dyDescent="0.25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 x14ac:dyDescent="0.25">
      <c r="A15" s="55" t="s">
        <v>29</v>
      </c>
      <c r="B15" s="40">
        <v>47.5</v>
      </c>
      <c r="C15" s="63">
        <v>172.7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 x14ac:dyDescent="0.25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 x14ac:dyDescent="0.25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 x14ac:dyDescent="0.3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 x14ac:dyDescent="0.3">
      <c r="A19" s="45" t="s">
        <v>33</v>
      </c>
      <c r="B19" s="46">
        <f t="shared" ref="B19" si="0">SUM(B5:B18)</f>
        <v>4609</v>
      </c>
      <c r="C19" s="66">
        <f t="shared" ref="C19:M19" si="1">SUM(C5:C18)</f>
        <v>4601.2</v>
      </c>
      <c r="D19" s="66">
        <f t="shared" si="1"/>
        <v>4840.99</v>
      </c>
      <c r="E19" s="66">
        <f t="shared" si="1"/>
        <v>4580.91</v>
      </c>
      <c r="F19" s="66">
        <f t="shared" si="1"/>
        <v>4619.09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 x14ac:dyDescent="0.3">
      <c r="A20" s="47" t="s">
        <v>14</v>
      </c>
      <c r="B20" s="60">
        <v>9</v>
      </c>
      <c r="C20" s="63">
        <v>1.2</v>
      </c>
      <c r="D20" s="63">
        <v>240.99</v>
      </c>
      <c r="E20" s="63">
        <v>0</v>
      </c>
      <c r="F20" s="63">
        <v>19.09</v>
      </c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 x14ac:dyDescent="0.3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4580.91</v>
      </c>
      <c r="F21" s="66">
        <f t="shared" si="2"/>
        <v>4600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 x14ac:dyDescent="0.3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4595.2275</v>
      </c>
      <c r="F22" s="52">
        <f>AVERAGE($B$21:F21)</f>
        <v>4596.1819999999998</v>
      </c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 x14ac:dyDescent="0.3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F13" sqref="F13"/>
    </sheetView>
  </sheetViews>
  <sheetFormatPr defaultRowHeight="12.75" x14ac:dyDescent="0.2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58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 x14ac:dyDescent="0.2">
      <c r="A12" s="55" t="s">
        <v>26</v>
      </c>
      <c r="B12" s="40">
        <f>2700.1+2883</f>
        <v>5583.1</v>
      </c>
      <c r="C12" s="63">
        <v>5222.8999999999996</v>
      </c>
      <c r="D12" s="63">
        <f>2883*2</f>
        <v>5766</v>
      </c>
      <c r="E12" s="61">
        <v>5580</v>
      </c>
      <c r="F12" s="63">
        <f>2883*2</f>
        <v>5766</v>
      </c>
      <c r="G12" s="63"/>
      <c r="H12" s="63"/>
      <c r="I12" s="63"/>
      <c r="J12" s="63"/>
      <c r="K12" s="63"/>
      <c r="L12" s="63"/>
      <c r="M12" s="64"/>
    </row>
    <row r="13" spans="1:13" s="15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5583.1</v>
      </c>
      <c r="C19" s="66">
        <f t="shared" ref="C19:M19" si="1">SUM(C5:C18)</f>
        <v>5222.8999999999996</v>
      </c>
      <c r="D19" s="66">
        <f t="shared" si="1"/>
        <v>5766</v>
      </c>
      <c r="E19" s="66">
        <f t="shared" si="1"/>
        <v>5580</v>
      </c>
      <c r="F19" s="66">
        <f t="shared" si="1"/>
        <v>5766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983.1</v>
      </c>
      <c r="C20" s="63">
        <v>622.9</v>
      </c>
      <c r="D20" s="63">
        <v>1166</v>
      </c>
      <c r="E20" s="63">
        <v>980</v>
      </c>
      <c r="F20" s="63">
        <v>1166</v>
      </c>
      <c r="G20" s="63"/>
      <c r="H20" s="63"/>
      <c r="I20" s="63"/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71"/>
      <c r="H22" s="71"/>
      <c r="I22" s="71"/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5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57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 x14ac:dyDescent="0.25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 x14ac:dyDescent="0.25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 x14ac:dyDescent="0.25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 x14ac:dyDescent="0.25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 x14ac:dyDescent="0.25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 x14ac:dyDescent="0.25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 x14ac:dyDescent="0.25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 x14ac:dyDescent="0.25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 x14ac:dyDescent="0.25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 x14ac:dyDescent="0.25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 x14ac:dyDescent="0.25">
      <c r="A15" s="55" t="s">
        <v>29</v>
      </c>
      <c r="B15" s="40">
        <v>1029.5</v>
      </c>
      <c r="C15" s="63">
        <v>724</v>
      </c>
      <c r="D15" s="63"/>
      <c r="E15" s="61"/>
      <c r="F15" s="61">
        <v>947</v>
      </c>
      <c r="G15" s="63"/>
      <c r="H15" s="63"/>
      <c r="I15" s="63"/>
      <c r="J15" s="63"/>
      <c r="K15" s="63"/>
      <c r="L15" s="63"/>
      <c r="M15" s="64"/>
    </row>
    <row r="16" spans="1:13" s="43" customFormat="1" ht="15" customHeight="1" x14ac:dyDescent="0.25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 x14ac:dyDescent="0.25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 x14ac:dyDescent="0.3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 x14ac:dyDescent="0.3">
      <c r="A19" s="45" t="s">
        <v>33</v>
      </c>
      <c r="B19" s="46">
        <f t="shared" ref="B19" si="0">SUM(B5:B18)</f>
        <v>1029.5</v>
      </c>
      <c r="C19" s="66">
        <f t="shared" ref="C19:M19" si="1">SUM(C5:C18)</f>
        <v>724</v>
      </c>
      <c r="D19" s="66">
        <f t="shared" si="1"/>
        <v>0</v>
      </c>
      <c r="E19" s="66">
        <f t="shared" si="1"/>
        <v>0</v>
      </c>
      <c r="F19" s="66">
        <f t="shared" si="1"/>
        <v>947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 x14ac:dyDescent="0.3">
      <c r="A20" s="47" t="s">
        <v>14</v>
      </c>
      <c r="B20" s="60">
        <v>13.5</v>
      </c>
      <c r="C20" s="63">
        <v>0</v>
      </c>
      <c r="D20" s="63">
        <v>0</v>
      </c>
      <c r="E20" s="63">
        <v>0</v>
      </c>
      <c r="F20" s="63">
        <v>0</v>
      </c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 x14ac:dyDescent="0.3">
      <c r="A21" s="45" t="s">
        <v>15</v>
      </c>
      <c r="B21" s="46">
        <f>B19-B20</f>
        <v>1016</v>
      </c>
      <c r="C21" s="66">
        <f t="shared" ref="C21:M21" si="2">C19-C20</f>
        <v>724</v>
      </c>
      <c r="D21" s="66">
        <f t="shared" si="2"/>
        <v>0</v>
      </c>
      <c r="E21" s="66">
        <f t="shared" si="2"/>
        <v>0</v>
      </c>
      <c r="F21" s="66">
        <f t="shared" si="2"/>
        <v>947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 x14ac:dyDescent="0.3">
      <c r="A22" s="47" t="s">
        <v>12</v>
      </c>
      <c r="B22" s="52">
        <f>AVERAGE($B$21:B21)</f>
        <v>1016</v>
      </c>
      <c r="C22" s="52">
        <f>AVERAGE($B$21:C21)</f>
        <v>870</v>
      </c>
      <c r="D22" s="52">
        <f>AVERAGE($B$21:D21)</f>
        <v>580</v>
      </c>
      <c r="E22" s="52">
        <f>AVERAGE($B$21:E21)</f>
        <v>435</v>
      </c>
      <c r="F22" s="52">
        <f>AVERAGE($B$21:F21)</f>
        <v>537.4</v>
      </c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 x14ac:dyDescent="0.3">
      <c r="A23" s="58" t="s">
        <v>13</v>
      </c>
      <c r="B23" s="52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51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4"/>
  <sheetViews>
    <sheetView zoomScaleNormal="100" workbookViewId="0">
      <selection activeCell="F22" sqref="F22"/>
    </sheetView>
  </sheetViews>
  <sheetFormatPr defaultRowHeight="12" x14ac:dyDescent="0.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s="5" customFormat="1" ht="21.75" thickBot="1" x14ac:dyDescent="0.25">
      <c r="A2" s="98" t="s">
        <v>40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 x14ac:dyDescent="0.2">
      <c r="A12" s="55" t="s">
        <v>26</v>
      </c>
      <c r="B12" s="40">
        <v>5735</v>
      </c>
      <c r="C12" s="63">
        <v>5365</v>
      </c>
      <c r="D12" s="63">
        <v>5735</v>
      </c>
      <c r="E12" s="61">
        <v>5550</v>
      </c>
      <c r="F12" s="63">
        <v>5735</v>
      </c>
      <c r="G12" s="63"/>
      <c r="H12" s="63"/>
      <c r="I12" s="63"/>
      <c r="J12" s="63"/>
      <c r="K12" s="63"/>
      <c r="L12" s="63"/>
      <c r="M12" s="64"/>
    </row>
    <row r="13" spans="1:13" s="6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 x14ac:dyDescent="0.2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5735</v>
      </c>
      <c r="C19" s="66">
        <f t="shared" ref="C19:M19" si="1">SUM(C5:C18)</f>
        <v>5365</v>
      </c>
      <c r="D19" s="66">
        <f t="shared" si="1"/>
        <v>5735</v>
      </c>
      <c r="E19" s="66">
        <f t="shared" si="1"/>
        <v>5550</v>
      </c>
      <c r="F19" s="66">
        <f t="shared" si="1"/>
        <v>5735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1135</v>
      </c>
      <c r="C20" s="63">
        <v>765</v>
      </c>
      <c r="D20" s="63">
        <v>1135</v>
      </c>
      <c r="E20" s="63">
        <v>950</v>
      </c>
      <c r="F20" s="63">
        <v>1135</v>
      </c>
      <c r="G20" s="63"/>
      <c r="H20" s="63"/>
      <c r="I20" s="63"/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71"/>
      <c r="H22" s="71"/>
      <c r="I22" s="71"/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56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18" customFormat="1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 x14ac:dyDescent="0.2">
      <c r="A12" s="55" t="s">
        <v>26</v>
      </c>
      <c r="B12" s="40">
        <f>1400+3300</f>
        <v>4700</v>
      </c>
      <c r="C12" s="40">
        <f>1400+3300</f>
        <v>4700</v>
      </c>
      <c r="D12" s="40">
        <f>1400+3300</f>
        <v>4700</v>
      </c>
      <c r="E12" s="40">
        <f>1400+3300</f>
        <v>4700</v>
      </c>
      <c r="F12" s="40">
        <f>1400+3300</f>
        <v>4700</v>
      </c>
      <c r="G12" s="63"/>
      <c r="H12" s="63"/>
      <c r="I12" s="63"/>
      <c r="J12" s="63"/>
      <c r="K12" s="63"/>
      <c r="L12" s="63"/>
      <c r="M12" s="64"/>
    </row>
    <row r="13" spans="1:13" s="18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4700</v>
      </c>
      <c r="C19" s="66">
        <f t="shared" ref="C19:M19" si="1">SUM(C5:C18)</f>
        <v>4700</v>
      </c>
      <c r="D19" s="66">
        <f t="shared" si="1"/>
        <v>4700</v>
      </c>
      <c r="E19" s="66">
        <f t="shared" si="1"/>
        <v>4700</v>
      </c>
      <c r="F19" s="66">
        <f t="shared" si="1"/>
        <v>4700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100</v>
      </c>
      <c r="C20" s="63">
        <v>100</v>
      </c>
      <c r="D20" s="63">
        <v>100</v>
      </c>
      <c r="E20" s="63">
        <v>100</v>
      </c>
      <c r="F20" s="63">
        <v>100</v>
      </c>
      <c r="G20" s="63"/>
      <c r="H20" s="63"/>
      <c r="I20" s="63"/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71"/>
      <c r="H22" s="71"/>
      <c r="I22" s="71"/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55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 x14ac:dyDescent="0.2">
      <c r="A12" s="55" t="s">
        <v>26</v>
      </c>
      <c r="B12" s="40">
        <v>4500</v>
      </c>
      <c r="C12" s="63">
        <v>4500</v>
      </c>
      <c r="D12" s="63">
        <v>4500</v>
      </c>
      <c r="E12" s="63">
        <v>4500</v>
      </c>
      <c r="F12" s="63">
        <v>4500</v>
      </c>
      <c r="G12" s="63"/>
      <c r="H12" s="63"/>
      <c r="I12" s="63"/>
      <c r="J12" s="63"/>
      <c r="K12" s="63"/>
      <c r="L12" s="63"/>
      <c r="M12" s="64"/>
    </row>
    <row r="13" spans="1:13" s="15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4500</v>
      </c>
      <c r="C19" s="66">
        <f t="shared" ref="C19:M19" si="1">SUM(C5:C18)</f>
        <v>4500</v>
      </c>
      <c r="D19" s="66">
        <f t="shared" ref="D19" si="2">SUM(D5:D18)</f>
        <v>4500</v>
      </c>
      <c r="E19" s="66">
        <f t="shared" si="1"/>
        <v>4500</v>
      </c>
      <c r="F19" s="66">
        <f t="shared" si="1"/>
        <v>4500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/>
      <c r="H20" s="63"/>
      <c r="I20" s="63"/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4500</v>
      </c>
      <c r="C21" s="66">
        <f t="shared" ref="C21:M21" si="3">C19-C20</f>
        <v>4500</v>
      </c>
      <c r="D21" s="66">
        <f t="shared" ref="D21" si="4">D19-D20</f>
        <v>4500</v>
      </c>
      <c r="E21" s="66">
        <f t="shared" si="3"/>
        <v>4500</v>
      </c>
      <c r="F21" s="66">
        <f t="shared" si="3"/>
        <v>4500</v>
      </c>
      <c r="G21" s="66">
        <f t="shared" si="3"/>
        <v>0</v>
      </c>
      <c r="H21" s="66">
        <f t="shared" si="3"/>
        <v>0</v>
      </c>
      <c r="I21" s="66">
        <f t="shared" si="3"/>
        <v>0</v>
      </c>
      <c r="J21" s="66">
        <f t="shared" si="3"/>
        <v>0</v>
      </c>
      <c r="K21" s="66">
        <f t="shared" si="3"/>
        <v>0</v>
      </c>
      <c r="L21" s="66">
        <f t="shared" si="3"/>
        <v>0</v>
      </c>
      <c r="M21" s="66">
        <f t="shared" si="3"/>
        <v>0</v>
      </c>
    </row>
    <row r="22" spans="1:13" ht="15" customHeight="1" thickBot="1" x14ac:dyDescent="0.25">
      <c r="A22" s="47" t="s">
        <v>12</v>
      </c>
      <c r="B22" s="52">
        <f>AVERAGE($B$21:B21)</f>
        <v>4500</v>
      </c>
      <c r="C22" s="52">
        <f>AVERAGE($B$21:C21)</f>
        <v>4500</v>
      </c>
      <c r="D22" s="52">
        <f>AVERAGE($B$21:D21)</f>
        <v>4500</v>
      </c>
      <c r="E22" s="52">
        <f>AVERAGE($B$21:E21)</f>
        <v>4500</v>
      </c>
      <c r="F22" s="52">
        <f>AVERAGE($B$21:F21)</f>
        <v>4500</v>
      </c>
      <c r="G22" s="71"/>
      <c r="H22" s="71"/>
      <c r="I22" s="71"/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5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54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 x14ac:dyDescent="0.2">
      <c r="A12" s="55" t="s">
        <v>26</v>
      </c>
      <c r="B12" s="40">
        <v>4800</v>
      </c>
      <c r="C12" s="63">
        <v>4800</v>
      </c>
      <c r="D12" s="63">
        <v>4800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 x14ac:dyDescent="0.2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4800</v>
      </c>
      <c r="C19" s="66">
        <f t="shared" ref="C19:M19" si="1">SUM(C5:C18)</f>
        <v>4800</v>
      </c>
      <c r="D19" s="66">
        <f t="shared" ref="D19" si="2">SUM(D5:D18)</f>
        <v>4800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200</v>
      </c>
      <c r="C20" s="63">
        <v>200</v>
      </c>
      <c r="D20" s="63">
        <v>200</v>
      </c>
      <c r="E20" s="63">
        <v>0</v>
      </c>
      <c r="F20" s="63">
        <v>0</v>
      </c>
      <c r="G20" s="63"/>
      <c r="H20" s="63"/>
      <c r="I20" s="63"/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4600</v>
      </c>
      <c r="C21" s="66">
        <f t="shared" ref="C21:M21" si="3">C19-C20</f>
        <v>4600</v>
      </c>
      <c r="D21" s="66">
        <f t="shared" ref="D21" si="4">D19-D20</f>
        <v>4600</v>
      </c>
      <c r="E21" s="66">
        <f t="shared" si="3"/>
        <v>0</v>
      </c>
      <c r="F21" s="66">
        <f t="shared" si="3"/>
        <v>0</v>
      </c>
      <c r="G21" s="66">
        <f t="shared" si="3"/>
        <v>0</v>
      </c>
      <c r="H21" s="66">
        <f t="shared" si="3"/>
        <v>0</v>
      </c>
      <c r="I21" s="66">
        <f t="shared" si="3"/>
        <v>0</v>
      </c>
      <c r="J21" s="66">
        <f t="shared" si="3"/>
        <v>0</v>
      </c>
      <c r="K21" s="66">
        <f t="shared" si="3"/>
        <v>0</v>
      </c>
      <c r="L21" s="66">
        <f t="shared" si="3"/>
        <v>0</v>
      </c>
      <c r="M21" s="66">
        <f t="shared" si="3"/>
        <v>0</v>
      </c>
    </row>
    <row r="22" spans="1:13" ht="15" customHeight="1" thickBot="1" x14ac:dyDescent="0.25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3450</v>
      </c>
      <c r="F22" s="52">
        <f>AVERAGE($B$21:F21)</f>
        <v>2760</v>
      </c>
      <c r="G22" s="71"/>
      <c r="H22" s="71"/>
      <c r="I22" s="71"/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">
      <c r="A25" s="23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6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53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 x14ac:dyDescent="0.2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/>
      <c r="H20" s="63"/>
      <c r="I20" s="63"/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71">
        <v>0</v>
      </c>
      <c r="F22" s="71">
        <v>0</v>
      </c>
      <c r="G22" s="71"/>
      <c r="H22" s="71"/>
      <c r="I22" s="71"/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  <row r="26" spans="1:13" x14ac:dyDescent="0.2">
      <c r="A26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F21" sqref="F21"/>
    </sheetView>
  </sheetViews>
  <sheetFormatPr defaultRowHeight="15" x14ac:dyDescent="0.25"/>
  <cols>
    <col min="1" max="1" width="57.5703125" bestFit="1" customWidth="1"/>
    <col min="2" max="13" width="9.7109375" customWidth="1"/>
  </cols>
  <sheetData>
    <row r="1" spans="1:13" ht="21.75" thickBot="1" x14ac:dyDescent="0.3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3">
      <c r="A2" s="98" t="s">
        <v>52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6" customFormat="1" x14ac:dyDescent="0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96" customFormat="1" x14ac:dyDescent="0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x14ac:dyDescent="0.25">
      <c r="A5" s="26" t="s">
        <v>19</v>
      </c>
      <c r="B5" s="61">
        <v>700</v>
      </c>
      <c r="C5" s="61">
        <v>700</v>
      </c>
      <c r="D5" s="61">
        <v>700</v>
      </c>
      <c r="E5" s="61">
        <v>700</v>
      </c>
      <c r="F5" s="61">
        <v>700</v>
      </c>
      <c r="G5" s="61"/>
      <c r="H5" s="61"/>
      <c r="I5" s="61"/>
      <c r="J5" s="61"/>
      <c r="K5" s="61"/>
      <c r="L5" s="61"/>
      <c r="M5" s="62"/>
    </row>
    <row r="6" spans="1:13" x14ac:dyDescent="0.25">
      <c r="A6" s="97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x14ac:dyDescent="0.25">
      <c r="A7" s="97" t="s">
        <v>21</v>
      </c>
      <c r="B7" s="37">
        <v>17.760000000000002</v>
      </c>
      <c r="C7" s="61">
        <v>25.82</v>
      </c>
      <c r="D7" s="61"/>
      <c r="E7" s="61">
        <v>54.41</v>
      </c>
      <c r="F7" s="61">
        <f>19.46+148.35</f>
        <v>167.81</v>
      </c>
      <c r="G7" s="61"/>
      <c r="H7" s="61"/>
      <c r="I7" s="61"/>
      <c r="J7" s="61"/>
      <c r="K7" s="61"/>
      <c r="L7" s="61"/>
      <c r="M7" s="62"/>
    </row>
    <row r="8" spans="1:13" x14ac:dyDescent="0.25">
      <c r="A8" s="97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x14ac:dyDescent="0.25">
      <c r="A9" s="97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x14ac:dyDescent="0.25">
      <c r="A10" s="97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x14ac:dyDescent="0.25">
      <c r="A11" s="26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x14ac:dyDescent="0.25">
      <c r="A12" s="27" t="s">
        <v>26</v>
      </c>
      <c r="B12" s="40">
        <v>2170</v>
      </c>
      <c r="C12" s="63">
        <v>2030</v>
      </c>
      <c r="D12" s="63">
        <v>2170</v>
      </c>
      <c r="E12" s="63">
        <v>2100</v>
      </c>
      <c r="F12" s="63">
        <v>2170</v>
      </c>
      <c r="G12" s="63"/>
      <c r="H12" s="63"/>
      <c r="I12" s="63"/>
      <c r="J12" s="63"/>
      <c r="K12" s="63"/>
      <c r="L12" s="63"/>
      <c r="M12" s="64"/>
    </row>
    <row r="13" spans="1:13" x14ac:dyDescent="0.25">
      <c r="A13" s="27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x14ac:dyDescent="0.25">
      <c r="A14" s="27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x14ac:dyDescent="0.25">
      <c r="A15" s="28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7.25" customHeight="1" x14ac:dyDescent="0.25">
      <c r="A16" s="27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x14ac:dyDescent="0.25">
      <c r="A17" s="27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.75" thickBot="1" x14ac:dyDescent="0.3">
      <c r="A18" s="29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.75" thickBot="1" x14ac:dyDescent="0.3">
      <c r="A19" s="21" t="s">
        <v>33</v>
      </c>
      <c r="B19" s="46">
        <f t="shared" ref="B19" si="0">SUM(B5:B18)</f>
        <v>2887.76</v>
      </c>
      <c r="C19" s="66">
        <f t="shared" ref="C19:M19" si="1">SUM(C5:C18)</f>
        <v>2755.82</v>
      </c>
      <c r="D19" s="66">
        <f t="shared" si="1"/>
        <v>2870</v>
      </c>
      <c r="E19" s="66">
        <f t="shared" si="1"/>
        <v>2854.41</v>
      </c>
      <c r="F19" s="66">
        <f t="shared" si="1"/>
        <v>3037.81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.75" thickBot="1" x14ac:dyDescent="0.3">
      <c r="A20" s="22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1.71</v>
      </c>
      <c r="G20" s="63"/>
      <c r="H20" s="63"/>
      <c r="I20" s="63"/>
      <c r="J20" s="63"/>
      <c r="K20" s="63"/>
      <c r="L20" s="63"/>
      <c r="M20" s="64"/>
    </row>
    <row r="21" spans="1:13" ht="15.75" thickBot="1" x14ac:dyDescent="0.3">
      <c r="A21" s="21" t="s">
        <v>15</v>
      </c>
      <c r="B21" s="46">
        <f>B19-B20</f>
        <v>2887.76</v>
      </c>
      <c r="C21" s="66">
        <f t="shared" ref="C21:M21" si="2">C19-C20</f>
        <v>2755.82</v>
      </c>
      <c r="D21" s="66">
        <f t="shared" si="2"/>
        <v>2870</v>
      </c>
      <c r="E21" s="66">
        <f t="shared" si="2"/>
        <v>2854.41</v>
      </c>
      <c r="F21" s="66">
        <f t="shared" si="2"/>
        <v>3036.1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.75" thickBot="1" x14ac:dyDescent="0.3">
      <c r="A22" s="22" t="s">
        <v>12</v>
      </c>
      <c r="B22" s="52">
        <f>AVERAGE($B$21:B21)</f>
        <v>2887.76</v>
      </c>
      <c r="C22" s="52">
        <f>AVERAGE($B$21:C21)</f>
        <v>2821.79</v>
      </c>
      <c r="D22" s="52">
        <f>AVERAGE($B$21:D21)</f>
        <v>2837.86</v>
      </c>
      <c r="E22" s="52">
        <f>AVERAGE($B$21:E21)</f>
        <v>2841.9974999999999</v>
      </c>
      <c r="F22" s="52">
        <f>AVERAGE($B$21:F21)</f>
        <v>2880.8180000000002</v>
      </c>
      <c r="G22" s="71"/>
      <c r="H22" s="71"/>
      <c r="I22" s="71"/>
      <c r="J22" s="71"/>
      <c r="K22" s="71"/>
      <c r="L22" s="71"/>
      <c r="M22" s="72"/>
    </row>
    <row r="23" spans="1:13" ht="15.75" thickBot="1" x14ac:dyDescent="0.3">
      <c r="A23" s="30" t="s">
        <v>13</v>
      </c>
      <c r="B23" s="31"/>
      <c r="C23" s="32"/>
      <c r="D23" s="33"/>
      <c r="E23" s="33"/>
      <c r="F23" s="33"/>
      <c r="G23" s="33"/>
      <c r="H23" s="33"/>
      <c r="I23" s="34"/>
      <c r="J23" s="33"/>
      <c r="K23" s="33"/>
      <c r="L23" s="33"/>
      <c r="M23" s="35"/>
    </row>
    <row r="24" spans="1:13" x14ac:dyDescent="0.25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5"/>
  <sheetViews>
    <sheetView zoomScaleNormal="100" workbookViewId="0">
      <selection activeCell="F22" sqref="F22"/>
    </sheetView>
  </sheetViews>
  <sheetFormatPr defaultRowHeight="15" x14ac:dyDescent="0.25"/>
  <cols>
    <col min="1" max="1" width="57.5703125" bestFit="1" customWidth="1"/>
    <col min="2" max="13" width="9.7109375" customWidth="1"/>
  </cols>
  <sheetData>
    <row r="1" spans="1:13" ht="21.75" thickBot="1" x14ac:dyDescent="0.3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3">
      <c r="A2" s="98" t="s">
        <v>51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6" customFormat="1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96" customFormat="1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5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5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5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5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5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5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 x14ac:dyDescent="0.25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ht="15" customHeight="1" x14ac:dyDescent="0.25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ht="15" customHeight="1" x14ac:dyDescent="0.25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ht="15" customHeight="1" x14ac:dyDescent="0.25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ht="15" customHeight="1" x14ac:dyDescent="0.25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 x14ac:dyDescent="0.25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5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3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3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3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/>
      <c r="H20" s="63"/>
      <c r="I20" s="63"/>
      <c r="J20" s="63"/>
      <c r="K20" s="63"/>
      <c r="L20" s="63"/>
      <c r="M20" s="64"/>
    </row>
    <row r="21" spans="1:13" ht="15" customHeight="1" thickBot="1" x14ac:dyDescent="0.3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3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71">
        <v>0</v>
      </c>
      <c r="F22" s="71">
        <v>0</v>
      </c>
      <c r="G22" s="71"/>
      <c r="H22" s="71"/>
      <c r="I22" s="71"/>
      <c r="J22" s="71"/>
      <c r="K22" s="71"/>
      <c r="L22" s="71"/>
      <c r="M22" s="72"/>
    </row>
    <row r="23" spans="1:13" ht="15" customHeight="1" thickBot="1" x14ac:dyDescent="0.3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x14ac:dyDescent="0.25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A25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4"/>
  <sheetViews>
    <sheetView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 x14ac:dyDescent="0.25">
      <c r="A2" s="98" t="s">
        <v>50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s="38" customFormat="1" ht="15" customHeight="1" x14ac:dyDescent="0.25">
      <c r="A5" s="53" t="s">
        <v>19</v>
      </c>
      <c r="B5" s="61">
        <f>500+700</f>
        <v>1200</v>
      </c>
      <c r="C5" s="61">
        <f>500+700</f>
        <v>1200</v>
      </c>
      <c r="D5" s="61">
        <f>500+700</f>
        <v>1200</v>
      </c>
      <c r="E5" s="61">
        <v>700</v>
      </c>
      <c r="F5" s="61">
        <v>700</v>
      </c>
      <c r="G5" s="61"/>
      <c r="H5" s="61"/>
      <c r="I5" s="61"/>
      <c r="J5" s="61"/>
      <c r="K5" s="61"/>
      <c r="L5" s="61"/>
      <c r="M5" s="62"/>
    </row>
    <row r="6" spans="1:14" s="38" customFormat="1" ht="15" customHeight="1" x14ac:dyDescent="0.25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s="38" customFormat="1" ht="15" customHeight="1" x14ac:dyDescent="0.25">
      <c r="A7" s="54" t="s">
        <v>21</v>
      </c>
      <c r="B7" s="37">
        <v>105.96</v>
      </c>
      <c r="C7" s="61">
        <v>79.38</v>
      </c>
      <c r="D7" s="61">
        <v>114.53</v>
      </c>
      <c r="E7" s="61">
        <v>103.4</v>
      </c>
      <c r="F7" s="61">
        <v>29.72</v>
      </c>
      <c r="G7" s="61"/>
      <c r="H7" s="61"/>
      <c r="I7" s="61"/>
      <c r="J7" s="61"/>
      <c r="K7" s="61"/>
      <c r="L7" s="61"/>
      <c r="M7" s="62"/>
    </row>
    <row r="8" spans="1:14" s="38" customFormat="1" ht="15" customHeight="1" x14ac:dyDescent="0.25">
      <c r="A8" s="54" t="s">
        <v>22</v>
      </c>
      <c r="B8" s="37">
        <v>66.12</v>
      </c>
      <c r="C8" s="37">
        <v>66.12</v>
      </c>
      <c r="D8" s="61">
        <v>66.12</v>
      </c>
      <c r="E8" s="61">
        <v>66.12</v>
      </c>
      <c r="F8" s="61">
        <v>67.44</v>
      </c>
      <c r="G8" s="61"/>
      <c r="H8" s="61"/>
      <c r="I8" s="61"/>
      <c r="J8" s="61"/>
      <c r="K8" s="61"/>
      <c r="L8" s="61"/>
      <c r="M8" s="62"/>
    </row>
    <row r="9" spans="1:14" s="38" customFormat="1" ht="15" customHeight="1" x14ac:dyDescent="0.25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s="38" customFormat="1" ht="15" customHeight="1" x14ac:dyDescent="0.25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s="38" customFormat="1" ht="15" customHeight="1" x14ac:dyDescent="0.25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42" customFormat="1" ht="15" customHeight="1" x14ac:dyDescent="0.25">
      <c r="A12" s="55" t="s">
        <v>26</v>
      </c>
      <c r="B12" s="40">
        <v>2686.66</v>
      </c>
      <c r="C12" s="63">
        <v>2513.3200000000002</v>
      </c>
      <c r="D12" s="63">
        <v>2686.65</v>
      </c>
      <c r="E12" s="61">
        <v>2600</v>
      </c>
      <c r="F12" s="63">
        <v>2686.67</v>
      </c>
      <c r="G12" s="63"/>
      <c r="H12" s="63"/>
      <c r="I12" s="63"/>
      <c r="J12" s="63"/>
      <c r="K12" s="63"/>
      <c r="L12" s="63"/>
      <c r="M12" s="64"/>
    </row>
    <row r="13" spans="1:14" s="43" customFormat="1" ht="15" customHeight="1" x14ac:dyDescent="0.25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  <c r="N13" s="43" t="s">
        <v>37</v>
      </c>
    </row>
    <row r="14" spans="1:14" s="42" customFormat="1" ht="15" customHeight="1" x14ac:dyDescent="0.25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  <c r="N14" s="43"/>
    </row>
    <row r="15" spans="1:14" s="43" customFormat="1" ht="15" customHeight="1" x14ac:dyDescent="0.25">
      <c r="A15" s="55" t="s">
        <v>29</v>
      </c>
      <c r="B15" s="40"/>
      <c r="C15" s="63">
        <v>87.78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43" customFormat="1" ht="15" customHeight="1" x14ac:dyDescent="0.25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s="38" customFormat="1" ht="15" customHeight="1" x14ac:dyDescent="0.25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  <c r="N17" s="43"/>
    </row>
    <row r="18" spans="1:14" s="38" customFormat="1" ht="15" customHeight="1" thickBot="1" x14ac:dyDescent="0.3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  <c r="N18" s="43"/>
    </row>
    <row r="19" spans="1:14" s="38" customFormat="1" ht="15" customHeight="1" thickBot="1" x14ac:dyDescent="0.3">
      <c r="A19" s="45" t="s">
        <v>33</v>
      </c>
      <c r="B19" s="46">
        <f t="shared" ref="B19" si="0">SUM(B5:B18)</f>
        <v>4058.74</v>
      </c>
      <c r="C19" s="66">
        <f t="shared" ref="C19:M19" si="1">SUM(C5:C18)</f>
        <v>3946.6000000000004</v>
      </c>
      <c r="D19" s="66">
        <f t="shared" si="1"/>
        <v>4067.3</v>
      </c>
      <c r="E19" s="66">
        <f t="shared" si="1"/>
        <v>3469.52</v>
      </c>
      <c r="F19" s="66">
        <f t="shared" si="1"/>
        <v>3483.83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  <c r="N19" s="43"/>
    </row>
    <row r="20" spans="1:14" s="38" customFormat="1" ht="15" customHeight="1" thickBot="1" x14ac:dyDescent="0.3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3.64</v>
      </c>
      <c r="G20" s="63"/>
      <c r="H20" s="63"/>
      <c r="I20" s="63"/>
      <c r="J20" s="63"/>
      <c r="K20" s="63"/>
      <c r="L20" s="63"/>
      <c r="M20" s="64"/>
    </row>
    <row r="21" spans="1:14" s="38" customFormat="1" ht="15" customHeight="1" thickBot="1" x14ac:dyDescent="0.3">
      <c r="A21" s="45" t="s">
        <v>15</v>
      </c>
      <c r="B21" s="46">
        <f>B19-B20</f>
        <v>4058.74</v>
      </c>
      <c r="C21" s="66">
        <f t="shared" ref="C21:M21" si="2">C19-C20</f>
        <v>3946.6000000000004</v>
      </c>
      <c r="D21" s="66">
        <f t="shared" si="2"/>
        <v>4067.3</v>
      </c>
      <c r="E21" s="66">
        <f t="shared" si="2"/>
        <v>3469.52</v>
      </c>
      <c r="F21" s="66">
        <f t="shared" si="2"/>
        <v>3480.19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4" s="38" customFormat="1" ht="15" customHeight="1" thickBot="1" x14ac:dyDescent="0.3">
      <c r="A22" s="47" t="s">
        <v>12</v>
      </c>
      <c r="B22" s="52">
        <f>AVERAGE($B$21:B21)</f>
        <v>4058.74</v>
      </c>
      <c r="C22" s="52">
        <f>AVERAGE($B$21:C21)</f>
        <v>4002.67</v>
      </c>
      <c r="D22" s="52">
        <f>AVERAGE($B$21:D21)</f>
        <v>4024.2133333333331</v>
      </c>
      <c r="E22" s="52">
        <f>AVERAGE($B$21:E21)</f>
        <v>3885.54</v>
      </c>
      <c r="F22" s="52">
        <f>AVERAGE($B$21:F21)</f>
        <v>3804.47</v>
      </c>
      <c r="G22" s="71"/>
      <c r="H22" s="71"/>
      <c r="I22" s="71"/>
      <c r="J22" s="71"/>
      <c r="K22" s="71"/>
      <c r="L22" s="71"/>
      <c r="M22" s="72"/>
    </row>
    <row r="23" spans="1:14" s="38" customFormat="1" ht="15" customHeight="1" thickBot="1" x14ac:dyDescent="0.3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4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6"/>
  <sheetViews>
    <sheetView zoomScaleNormal="100" workbookViewId="0">
      <selection activeCell="F23" sqref="F23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49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 x14ac:dyDescent="0.2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/>
      <c r="H20" s="63"/>
      <c r="I20" s="63"/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71">
        <v>0</v>
      </c>
      <c r="G22" s="71"/>
      <c r="H22" s="71"/>
      <c r="I22" s="71"/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  <row r="25" spans="1:13" x14ac:dyDescent="0.2">
      <c r="A25" s="24"/>
    </row>
    <row r="26" spans="1:13" x14ac:dyDescent="0.2">
      <c r="A26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F21" sqref="F21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48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 x14ac:dyDescent="0.25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 x14ac:dyDescent="0.25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 x14ac:dyDescent="0.25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 x14ac:dyDescent="0.25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 x14ac:dyDescent="0.25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 x14ac:dyDescent="0.25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 x14ac:dyDescent="0.25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 x14ac:dyDescent="0.25">
      <c r="A12" s="55" t="s">
        <v>26</v>
      </c>
      <c r="B12" s="40">
        <v>4650</v>
      </c>
      <c r="C12" s="63">
        <v>4350</v>
      </c>
      <c r="D12" s="63">
        <v>4650</v>
      </c>
      <c r="E12" s="61">
        <v>0</v>
      </c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 x14ac:dyDescent="0.25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 x14ac:dyDescent="0.25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 x14ac:dyDescent="0.25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 x14ac:dyDescent="0.25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 x14ac:dyDescent="0.25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 x14ac:dyDescent="0.3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 x14ac:dyDescent="0.3">
      <c r="A19" s="45" t="s">
        <v>33</v>
      </c>
      <c r="B19" s="46">
        <f t="shared" ref="B19" si="0">SUM(B5:B18)</f>
        <v>4650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 x14ac:dyDescent="0.3">
      <c r="A20" s="47" t="s">
        <v>14</v>
      </c>
      <c r="B20" s="60">
        <v>50</v>
      </c>
      <c r="C20" s="63">
        <v>0</v>
      </c>
      <c r="D20" s="63">
        <v>50</v>
      </c>
      <c r="E20" s="63">
        <v>0</v>
      </c>
      <c r="F20" s="63">
        <v>0</v>
      </c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 x14ac:dyDescent="0.3">
      <c r="A21" s="45" t="s">
        <v>15</v>
      </c>
      <c r="B21" s="46">
        <f>B19-B20</f>
        <v>4600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 x14ac:dyDescent="0.3">
      <c r="A22" s="47" t="s">
        <v>12</v>
      </c>
      <c r="B22" s="52">
        <f>AVERAGE($B$21:B21)</f>
        <v>4600</v>
      </c>
      <c r="C22" s="52">
        <f>AVERAGE($B$21:C21)</f>
        <v>4475</v>
      </c>
      <c r="D22" s="52">
        <f>AVERAGE($B$21:D21)</f>
        <v>4516.666666666667</v>
      </c>
      <c r="E22" s="52">
        <f>AVERAGE($B$21:E21)</f>
        <v>3387.5</v>
      </c>
      <c r="F22" s="52">
        <f>AVERAGE($B$21:F21)</f>
        <v>2710</v>
      </c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 x14ac:dyDescent="0.3">
      <c r="A23" s="58" t="s">
        <v>13</v>
      </c>
      <c r="B23" s="67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5"/>
  <sheetViews>
    <sheetView zoomScaleNormal="100" workbookViewId="0">
      <selection activeCell="F11" sqref="F11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47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 x14ac:dyDescent="0.25">
      <c r="A5" s="53" t="s">
        <v>19</v>
      </c>
      <c r="B5" s="61">
        <v>2700</v>
      </c>
      <c r="C5" s="61">
        <v>2904.54</v>
      </c>
      <c r="D5" s="61">
        <v>2904.54</v>
      </c>
      <c r="E5" s="61">
        <v>2904.54</v>
      </c>
      <c r="F5" s="61">
        <v>2904.54</v>
      </c>
      <c r="G5" s="61"/>
      <c r="H5" s="61"/>
      <c r="I5" s="61"/>
      <c r="J5" s="61"/>
      <c r="K5" s="61"/>
      <c r="L5" s="61"/>
      <c r="M5" s="62"/>
    </row>
    <row r="6" spans="1:13" s="38" customFormat="1" ht="15" customHeight="1" x14ac:dyDescent="0.25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 x14ac:dyDescent="0.25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 x14ac:dyDescent="0.25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 x14ac:dyDescent="0.25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 x14ac:dyDescent="0.25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 x14ac:dyDescent="0.25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 x14ac:dyDescent="0.25">
      <c r="A12" s="55" t="s">
        <v>26</v>
      </c>
      <c r="B12" s="40">
        <v>2200</v>
      </c>
      <c r="C12" s="40">
        <v>2200</v>
      </c>
      <c r="D12" s="40">
        <v>2200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 x14ac:dyDescent="0.25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 x14ac:dyDescent="0.25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 x14ac:dyDescent="0.25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 x14ac:dyDescent="0.25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 x14ac:dyDescent="0.25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 x14ac:dyDescent="0.3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 x14ac:dyDescent="0.3">
      <c r="A19" s="45" t="s">
        <v>33</v>
      </c>
      <c r="B19" s="46">
        <f t="shared" ref="B19" si="0">SUM(B5:B18)</f>
        <v>4900</v>
      </c>
      <c r="C19" s="66">
        <f t="shared" ref="C19:M19" si="1">SUM(C5:C18)</f>
        <v>5104.54</v>
      </c>
      <c r="D19" s="66">
        <f t="shared" si="1"/>
        <v>5104.54</v>
      </c>
      <c r="E19" s="66">
        <f t="shared" si="1"/>
        <v>2904.54</v>
      </c>
      <c r="F19" s="66">
        <f t="shared" si="1"/>
        <v>2904.54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 x14ac:dyDescent="0.3">
      <c r="A20" s="47" t="s">
        <v>14</v>
      </c>
      <c r="B20" s="60">
        <v>300</v>
      </c>
      <c r="C20" s="63">
        <v>504.54</v>
      </c>
      <c r="D20" s="63">
        <v>504.54</v>
      </c>
      <c r="E20" s="63">
        <v>0</v>
      </c>
      <c r="F20" s="63">
        <v>0</v>
      </c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 x14ac:dyDescent="0.3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2904.54</v>
      </c>
      <c r="F21" s="66">
        <f t="shared" si="2"/>
        <v>2904.54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 x14ac:dyDescent="0.3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4176.1350000000002</v>
      </c>
      <c r="F22" s="52">
        <f>AVERAGE($B$21:F21)</f>
        <v>3921.8160000000003</v>
      </c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 x14ac:dyDescent="0.3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9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113" t="s">
        <v>18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</row>
    <row r="2" spans="1:14" ht="21.75" thickBot="1" x14ac:dyDescent="0.25">
      <c r="A2" s="98" t="s">
        <v>41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 x14ac:dyDescent="0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 x14ac:dyDescent="0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s="38" customFormat="1" ht="15" customHeight="1" x14ac:dyDescent="0.25">
      <c r="A5" s="53" t="s">
        <v>19</v>
      </c>
      <c r="B5" s="61">
        <v>1291.3900000000001</v>
      </c>
      <c r="C5" s="61">
        <v>1291.3900000000001</v>
      </c>
      <c r="D5" s="61">
        <v>1379.71</v>
      </c>
      <c r="E5" s="61">
        <v>1379.71</v>
      </c>
      <c r="F5" s="61">
        <v>1379.71</v>
      </c>
      <c r="G5" s="61"/>
      <c r="H5" s="61"/>
      <c r="I5" s="61"/>
      <c r="J5" s="61"/>
      <c r="K5" s="61"/>
      <c r="L5" s="61"/>
      <c r="M5" s="62"/>
    </row>
    <row r="6" spans="1:14" s="38" customFormat="1" ht="15" customHeight="1" x14ac:dyDescent="0.25">
      <c r="A6" s="54" t="s">
        <v>20</v>
      </c>
      <c r="B6" s="37">
        <f>1904.51-B5-B7-B8-B9</f>
        <v>371.84999999999985</v>
      </c>
      <c r="C6" s="37">
        <f>1904.51-1291.39-98-101.32-41.95</f>
        <v>371.84999999999991</v>
      </c>
      <c r="D6" s="61">
        <f>1992.83-D5-D7-D8-D9</f>
        <v>371.84999999999985</v>
      </c>
      <c r="E6" s="61">
        <f>1992.83-E5-E7-E8-E9</f>
        <v>371.84999999999985</v>
      </c>
      <c r="F6" s="61">
        <f>1992.83-F5-F7-F8-F9</f>
        <v>371.84999999999985</v>
      </c>
      <c r="G6" s="61"/>
      <c r="H6" s="61"/>
      <c r="I6" s="61"/>
      <c r="J6" s="61"/>
      <c r="K6" s="61"/>
      <c r="L6" s="61"/>
      <c r="M6" s="62"/>
    </row>
    <row r="7" spans="1:14" s="38" customFormat="1" ht="15" customHeight="1" x14ac:dyDescent="0.25">
      <c r="A7" s="54" t="s">
        <v>21</v>
      </c>
      <c r="B7" s="37">
        <v>41.95</v>
      </c>
      <c r="C7" s="61">
        <f>41.95+170.51+23.88</f>
        <v>236.33999999999997</v>
      </c>
      <c r="D7" s="61">
        <v>41.95</v>
      </c>
      <c r="E7" s="61">
        <v>41.95</v>
      </c>
      <c r="F7" s="61">
        <v>41.95</v>
      </c>
      <c r="G7" s="61"/>
      <c r="H7" s="61"/>
      <c r="I7" s="61"/>
      <c r="J7" s="61"/>
      <c r="K7" s="61"/>
      <c r="L7" s="61"/>
      <c r="M7" s="62"/>
    </row>
    <row r="8" spans="1:14" s="38" customFormat="1" ht="15" customHeight="1" x14ac:dyDescent="0.25">
      <c r="A8" s="54" t="s">
        <v>22</v>
      </c>
      <c r="B8" s="37">
        <v>98</v>
      </c>
      <c r="C8" s="61">
        <v>98</v>
      </c>
      <c r="D8" s="61">
        <v>98</v>
      </c>
      <c r="E8" s="61">
        <v>98</v>
      </c>
      <c r="F8" s="61">
        <v>98</v>
      </c>
      <c r="G8" s="61"/>
      <c r="H8" s="61"/>
      <c r="I8" s="61"/>
      <c r="J8" s="61"/>
      <c r="K8" s="61"/>
      <c r="L8" s="61"/>
      <c r="M8" s="62"/>
    </row>
    <row r="9" spans="1:14" s="38" customFormat="1" ht="15" customHeight="1" x14ac:dyDescent="0.25">
      <c r="A9" s="54" t="s">
        <v>23</v>
      </c>
      <c r="B9" s="37">
        <v>101.32</v>
      </c>
      <c r="C9" s="37">
        <v>101.32</v>
      </c>
      <c r="D9" s="37">
        <v>101.32</v>
      </c>
      <c r="E9" s="37">
        <v>101.32</v>
      </c>
      <c r="F9" s="37">
        <v>101.32</v>
      </c>
      <c r="G9" s="61"/>
      <c r="H9" s="61"/>
      <c r="I9" s="61"/>
      <c r="J9" s="61"/>
      <c r="K9" s="61"/>
      <c r="L9" s="61"/>
      <c r="M9" s="62"/>
    </row>
    <row r="10" spans="1:14" s="38" customFormat="1" ht="15" customHeight="1" x14ac:dyDescent="0.25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s="38" customFormat="1" ht="15" customHeight="1" x14ac:dyDescent="0.25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42" customFormat="1" ht="15" customHeight="1" x14ac:dyDescent="0.25">
      <c r="A12" s="55" t="s">
        <v>26</v>
      </c>
      <c r="B12" s="40">
        <v>2697</v>
      </c>
      <c r="C12" s="63">
        <v>2523</v>
      </c>
      <c r="D12" s="40">
        <v>2697</v>
      </c>
      <c r="E12" s="61">
        <v>2610</v>
      </c>
      <c r="F12" s="40">
        <v>2697</v>
      </c>
      <c r="G12" s="63"/>
      <c r="H12" s="63"/>
      <c r="I12" s="63"/>
      <c r="J12" s="63"/>
      <c r="K12" s="63"/>
      <c r="L12" s="63"/>
      <c r="M12" s="64"/>
    </row>
    <row r="13" spans="1:14" s="43" customFormat="1" ht="15" customHeight="1" x14ac:dyDescent="0.25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  <c r="N13" s="75"/>
    </row>
    <row r="14" spans="1:14" s="42" customFormat="1" ht="15" customHeight="1" x14ac:dyDescent="0.25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43" customFormat="1" ht="15" customHeight="1" x14ac:dyDescent="0.25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43" customFormat="1" ht="15" customHeight="1" x14ac:dyDescent="0.25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 x14ac:dyDescent="0.25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 x14ac:dyDescent="0.3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 x14ac:dyDescent="0.3">
      <c r="A19" s="45" t="s">
        <v>33</v>
      </c>
      <c r="B19" s="46">
        <f t="shared" ref="B19" si="0">SUM(B5:B18)</f>
        <v>4601.51</v>
      </c>
      <c r="C19" s="66">
        <f t="shared" ref="C19:M19" si="1">SUM(C5:C18)</f>
        <v>4621.8999999999996</v>
      </c>
      <c r="D19" s="66">
        <f t="shared" si="1"/>
        <v>4689.83</v>
      </c>
      <c r="E19" s="66">
        <f t="shared" si="1"/>
        <v>4602.83</v>
      </c>
      <c r="F19" s="66">
        <f t="shared" si="1"/>
        <v>4689.83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 x14ac:dyDescent="0.3">
      <c r="A20" s="47" t="s">
        <v>14</v>
      </c>
      <c r="B20" s="60">
        <v>1.51</v>
      </c>
      <c r="C20" s="63">
        <v>21.9</v>
      </c>
      <c r="D20" s="63">
        <v>89.83</v>
      </c>
      <c r="E20" s="63">
        <v>2.83</v>
      </c>
      <c r="F20" s="63">
        <v>89.83</v>
      </c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 x14ac:dyDescent="0.3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 x14ac:dyDescent="0.3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 x14ac:dyDescent="0.3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 x14ac:dyDescent="0.25">
      <c r="A24"/>
    </row>
    <row r="29" spans="1:13" x14ac:dyDescent="0.2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5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46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 x14ac:dyDescent="0.25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 x14ac:dyDescent="0.25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 x14ac:dyDescent="0.25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 x14ac:dyDescent="0.25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 x14ac:dyDescent="0.25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 x14ac:dyDescent="0.25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 x14ac:dyDescent="0.25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 x14ac:dyDescent="0.25">
      <c r="A12" s="55" t="s">
        <v>26</v>
      </c>
      <c r="B12" s="40">
        <v>4960</v>
      </c>
      <c r="C12" s="63">
        <v>4640</v>
      </c>
      <c r="D12" s="63">
        <v>4960</v>
      </c>
      <c r="E12" s="61">
        <v>4800</v>
      </c>
      <c r="F12" s="63">
        <v>4960</v>
      </c>
      <c r="G12" s="63"/>
      <c r="H12" s="63"/>
      <c r="I12" s="63"/>
      <c r="J12" s="63"/>
      <c r="K12" s="63"/>
      <c r="L12" s="63"/>
      <c r="M12" s="64"/>
    </row>
    <row r="13" spans="1:13" s="43" customFormat="1" ht="15" customHeight="1" x14ac:dyDescent="0.25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 x14ac:dyDescent="0.25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 x14ac:dyDescent="0.25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 x14ac:dyDescent="0.25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 x14ac:dyDescent="0.25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 x14ac:dyDescent="0.3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 x14ac:dyDescent="0.3">
      <c r="A19" s="45" t="s">
        <v>33</v>
      </c>
      <c r="B19" s="46">
        <f t="shared" ref="B19" si="0">SUM(B5:B18)</f>
        <v>4960</v>
      </c>
      <c r="C19" s="66">
        <f t="shared" ref="C19:M19" si="1">SUM(C5:C18)</f>
        <v>4640</v>
      </c>
      <c r="D19" s="66">
        <f t="shared" si="1"/>
        <v>4960</v>
      </c>
      <c r="E19" s="66">
        <f t="shared" si="1"/>
        <v>4800</v>
      </c>
      <c r="F19" s="66">
        <f t="shared" si="1"/>
        <v>4960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 x14ac:dyDescent="0.3">
      <c r="A20" s="47" t="s">
        <v>14</v>
      </c>
      <c r="B20" s="60">
        <v>360</v>
      </c>
      <c r="C20" s="63">
        <v>40</v>
      </c>
      <c r="D20" s="63">
        <v>360</v>
      </c>
      <c r="E20" s="63">
        <v>200</v>
      </c>
      <c r="F20" s="63">
        <v>360</v>
      </c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 x14ac:dyDescent="0.3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 x14ac:dyDescent="0.3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 x14ac:dyDescent="0.3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" x14ac:dyDescent="0.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42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>
        <v>1500</v>
      </c>
      <c r="C5" s="61">
        <v>1500</v>
      </c>
      <c r="D5" s="61">
        <v>1500</v>
      </c>
      <c r="E5" s="61">
        <v>1500</v>
      </c>
      <c r="F5" s="61">
        <v>1500</v>
      </c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>
        <v>124.78</v>
      </c>
      <c r="C7" s="61">
        <v>219</v>
      </c>
      <c r="D7" s="61">
        <v>183.56</v>
      </c>
      <c r="E7" s="61">
        <v>105.41</v>
      </c>
      <c r="F7" s="61">
        <v>18.559999999999999</v>
      </c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>
        <v>89.16</v>
      </c>
      <c r="C8" s="37">
        <v>89.16</v>
      </c>
      <c r="D8" s="61"/>
      <c r="E8" s="61">
        <v>89.45</v>
      </c>
      <c r="F8" s="61">
        <v>89.16</v>
      </c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>
        <v>141.59</v>
      </c>
      <c r="C10" s="37">
        <v>141.59</v>
      </c>
      <c r="D10" s="61">
        <v>146.13</v>
      </c>
      <c r="E10" s="61">
        <v>155.18</v>
      </c>
      <c r="F10" s="61">
        <v>145.46</v>
      </c>
      <c r="G10" s="61"/>
      <c r="H10" s="61"/>
      <c r="I10" s="61"/>
      <c r="J10" s="61"/>
      <c r="K10" s="61"/>
      <c r="L10" s="61"/>
      <c r="M10" s="62"/>
    </row>
    <row r="11" spans="1:13" s="9" customFormat="1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 x14ac:dyDescent="0.2">
      <c r="A12" s="55" t="s">
        <v>26</v>
      </c>
      <c r="B12" s="40">
        <v>2800</v>
      </c>
      <c r="C12" s="40">
        <v>2800</v>
      </c>
      <c r="D12" s="40">
        <v>2800</v>
      </c>
      <c r="E12" s="40">
        <v>2800</v>
      </c>
      <c r="F12" s="40">
        <v>2800</v>
      </c>
      <c r="G12" s="63"/>
      <c r="H12" s="63"/>
      <c r="I12" s="63"/>
      <c r="J12" s="63"/>
      <c r="K12" s="63"/>
      <c r="L12" s="63"/>
      <c r="M12" s="64"/>
    </row>
    <row r="13" spans="1:13" s="9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 x14ac:dyDescent="0.2">
      <c r="A14" s="94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 x14ac:dyDescent="0.2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3.5" thickBot="1" x14ac:dyDescent="0.25">
      <c r="A19" s="45" t="s">
        <v>33</v>
      </c>
      <c r="B19" s="46">
        <f t="shared" ref="B19" si="0">SUM(B5:B18)</f>
        <v>4655.53</v>
      </c>
      <c r="C19" s="66">
        <f t="shared" ref="C19:M19" si="1">SUM(C5:C18)</f>
        <v>4749.75</v>
      </c>
      <c r="D19" s="66">
        <f t="shared" si="1"/>
        <v>4629.6900000000005</v>
      </c>
      <c r="E19" s="66">
        <f t="shared" si="1"/>
        <v>4650.04</v>
      </c>
      <c r="F19" s="66">
        <f t="shared" si="1"/>
        <v>4553.18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3.5" thickBot="1" x14ac:dyDescent="0.25">
      <c r="A20" s="47" t="s">
        <v>14</v>
      </c>
      <c r="B20" s="60">
        <v>55.53</v>
      </c>
      <c r="C20" s="63">
        <v>149.75</v>
      </c>
      <c r="D20" s="63">
        <v>29.69</v>
      </c>
      <c r="E20" s="63">
        <v>50.04</v>
      </c>
      <c r="F20" s="63">
        <v>1.1000000000000001</v>
      </c>
      <c r="G20" s="63"/>
      <c r="H20" s="63"/>
      <c r="I20" s="63"/>
      <c r="J20" s="63"/>
      <c r="K20" s="63"/>
      <c r="L20" s="63"/>
      <c r="M20" s="64"/>
    </row>
    <row r="21" spans="1:13" ht="13.5" thickBot="1" x14ac:dyDescent="0.25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4600.0000000000009</v>
      </c>
      <c r="E21" s="66">
        <f t="shared" si="2"/>
        <v>4600</v>
      </c>
      <c r="F21" s="66">
        <f t="shared" si="2"/>
        <v>4552.08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3.5" thickBot="1" x14ac:dyDescent="0.25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4590.4160000000002</v>
      </c>
      <c r="G22" s="71"/>
      <c r="H22" s="71"/>
      <c r="I22" s="71"/>
      <c r="J22" s="71"/>
      <c r="K22" s="71"/>
      <c r="L22" s="71"/>
      <c r="M22" s="72"/>
    </row>
    <row r="23" spans="1:13" ht="13.5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43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>
        <v>500</v>
      </c>
      <c r="C5" s="61">
        <v>500</v>
      </c>
      <c r="D5" s="61">
        <v>500</v>
      </c>
      <c r="E5" s="61">
        <v>500</v>
      </c>
      <c r="F5" s="61">
        <v>500</v>
      </c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3" t="s">
        <v>20</v>
      </c>
      <c r="B6" s="37">
        <v>728.28</v>
      </c>
      <c r="C6" s="61">
        <v>727.8</v>
      </c>
      <c r="D6" s="61">
        <v>670</v>
      </c>
      <c r="E6" s="61">
        <v>670</v>
      </c>
      <c r="F6" s="61">
        <v>670</v>
      </c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3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3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3" t="s">
        <v>23</v>
      </c>
      <c r="B9" s="37">
        <v>85</v>
      </c>
      <c r="C9" s="37">
        <v>85</v>
      </c>
      <c r="D9" s="37">
        <v>85</v>
      </c>
      <c r="E9" s="37">
        <v>85</v>
      </c>
      <c r="F9" s="37">
        <v>85</v>
      </c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3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" customFormat="1" ht="15" customHeight="1" x14ac:dyDescent="0.2">
      <c r="A12" s="53" t="s">
        <v>26</v>
      </c>
      <c r="B12" s="40">
        <f>1760+1840</f>
        <v>3600</v>
      </c>
      <c r="C12" s="63">
        <f>1840+1760</f>
        <v>3600</v>
      </c>
      <c r="D12" s="63">
        <f>1840+1760</f>
        <v>3600</v>
      </c>
      <c r="E12" s="61">
        <f>1760+1840</f>
        <v>3600</v>
      </c>
      <c r="F12" s="63">
        <f>1760+1840</f>
        <v>3600</v>
      </c>
      <c r="G12" s="63"/>
      <c r="H12" s="63"/>
      <c r="I12" s="63"/>
      <c r="J12" s="63"/>
      <c r="K12" s="63"/>
      <c r="L12" s="63"/>
      <c r="M12" s="64"/>
    </row>
    <row r="13" spans="1:13" s="6" customFormat="1" ht="15" customHeight="1" x14ac:dyDescent="0.2">
      <c r="A13" s="53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" customFormat="1" ht="15" customHeight="1" x14ac:dyDescent="0.2">
      <c r="A14" s="53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 x14ac:dyDescent="0.2">
      <c r="A15" s="53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6" customFormat="1" ht="15" customHeight="1" x14ac:dyDescent="0.2">
      <c r="A16" s="53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3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4913.28</v>
      </c>
      <c r="C19" s="66">
        <f t="shared" ref="C19:M19" si="1">SUM(C5:C18)</f>
        <v>4912.8</v>
      </c>
      <c r="D19" s="66">
        <f t="shared" si="1"/>
        <v>4855</v>
      </c>
      <c r="E19" s="66">
        <f t="shared" si="1"/>
        <v>4855</v>
      </c>
      <c r="F19" s="66">
        <f t="shared" si="1"/>
        <v>4855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313.27999999999997</v>
      </c>
      <c r="C20" s="63">
        <v>312.8</v>
      </c>
      <c r="D20" s="63">
        <v>255</v>
      </c>
      <c r="E20" s="63">
        <v>255</v>
      </c>
      <c r="F20" s="63">
        <v>255</v>
      </c>
      <c r="G20" s="63"/>
      <c r="H20" s="63"/>
      <c r="I20" s="63"/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71"/>
      <c r="H22" s="71"/>
      <c r="I22" s="71"/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" x14ac:dyDescent="0.2"/>
  <cols>
    <col min="1" max="1" width="50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45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 x14ac:dyDescent="0.2">
      <c r="A12" s="55" t="s">
        <v>26</v>
      </c>
      <c r="B12" s="40">
        <v>4704</v>
      </c>
      <c r="C12" s="40">
        <v>4704</v>
      </c>
      <c r="D12" s="40">
        <v>4704</v>
      </c>
      <c r="E12" s="40">
        <v>4704</v>
      </c>
      <c r="F12" s="40">
        <v>4704</v>
      </c>
      <c r="G12" s="63"/>
      <c r="H12" s="63"/>
      <c r="I12" s="63"/>
      <c r="J12" s="63"/>
      <c r="K12" s="63"/>
      <c r="L12" s="63"/>
      <c r="M12" s="64"/>
    </row>
    <row r="13" spans="1:13" s="9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 x14ac:dyDescent="0.2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4704</v>
      </c>
      <c r="C19" s="66">
        <f t="shared" ref="C19:M19" si="1">SUM(C5:C18)</f>
        <v>4704</v>
      </c>
      <c r="D19" s="66">
        <f t="shared" si="1"/>
        <v>4704</v>
      </c>
      <c r="E19" s="66">
        <f t="shared" si="1"/>
        <v>4704</v>
      </c>
      <c r="F19" s="66">
        <f t="shared" si="1"/>
        <v>4704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f>104+186.87</f>
        <v>290.87</v>
      </c>
      <c r="C20" s="63">
        <v>104</v>
      </c>
      <c r="D20" s="63">
        <v>104</v>
      </c>
      <c r="E20" s="63">
        <v>104</v>
      </c>
      <c r="F20" s="63">
        <v>104</v>
      </c>
      <c r="G20" s="63"/>
      <c r="H20" s="63"/>
      <c r="I20" s="63"/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4413.13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4413.13</v>
      </c>
      <c r="C22" s="52">
        <f>AVERAGE($B$21:C21)</f>
        <v>4506.5650000000005</v>
      </c>
      <c r="D22" s="52">
        <f>AVERAGE($B$21:D21)</f>
        <v>4537.71</v>
      </c>
      <c r="E22" s="52">
        <f>AVERAGE($B$21:E21)</f>
        <v>4553.2825000000003</v>
      </c>
      <c r="F22" s="52">
        <f>AVERAGE($B$21:F21)</f>
        <v>4562.6260000000002</v>
      </c>
      <c r="G22" s="71"/>
      <c r="H22" s="71"/>
      <c r="I22" s="71"/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4"/>
  <sheetViews>
    <sheetView zoomScaleNormal="100" workbookViewId="0">
      <selection activeCell="F22" sqref="F22"/>
    </sheetView>
  </sheetViews>
  <sheetFormatPr defaultRowHeight="11.25" x14ac:dyDescent="0.2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 x14ac:dyDescent="0.25">
      <c r="A2" s="98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0" customFormat="1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89" customFormat="1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 x14ac:dyDescent="0.2">
      <c r="A10" s="54" t="s">
        <v>24</v>
      </c>
      <c r="B10" s="37">
        <v>204.04</v>
      </c>
      <c r="C10" s="61">
        <v>205.09</v>
      </c>
      <c r="D10" s="61">
        <v>210.25</v>
      </c>
      <c r="E10" s="61">
        <v>217.2</v>
      </c>
      <c r="F10" s="61">
        <v>217.32</v>
      </c>
      <c r="G10" s="61"/>
      <c r="H10" s="61"/>
      <c r="I10" s="61"/>
      <c r="J10" s="61"/>
      <c r="K10" s="61"/>
      <c r="L10" s="61"/>
      <c r="M10" s="62"/>
    </row>
    <row r="11" spans="1:14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9" customFormat="1" ht="15" customHeight="1" x14ac:dyDescent="0.2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  <c r="N12" s="19"/>
    </row>
    <row r="13" spans="1:14" s="6" customFormat="1" ht="15" customHeight="1" x14ac:dyDescent="0.2">
      <c r="A13" s="55" t="s">
        <v>27</v>
      </c>
      <c r="B13" s="40">
        <v>890.9</v>
      </c>
      <c r="C13" s="63">
        <f>1060+80</f>
        <v>1140</v>
      </c>
      <c r="D13" s="63"/>
      <c r="E13" s="61">
        <f>1404+150</f>
        <v>1554</v>
      </c>
      <c r="F13" s="61">
        <v>1138.5</v>
      </c>
      <c r="G13" s="63"/>
      <c r="H13" s="63"/>
      <c r="I13" s="63"/>
      <c r="J13" s="63"/>
      <c r="K13" s="63"/>
      <c r="L13" s="63"/>
      <c r="M13" s="64"/>
    </row>
    <row r="14" spans="1:14" s="9" customFormat="1" ht="15" customHeight="1" x14ac:dyDescent="0.2">
      <c r="A14" s="55" t="s">
        <v>28</v>
      </c>
      <c r="B14" s="40">
        <v>2000</v>
      </c>
      <c r="C14" s="40">
        <v>2000</v>
      </c>
      <c r="D14" s="40">
        <v>2000</v>
      </c>
      <c r="E14" s="40">
        <v>2000</v>
      </c>
      <c r="F14" s="40">
        <v>2000</v>
      </c>
      <c r="G14" s="63"/>
      <c r="H14" s="63"/>
      <c r="I14" s="63"/>
      <c r="J14" s="63"/>
      <c r="K14" s="63"/>
      <c r="L14" s="63"/>
      <c r="M14" s="64"/>
    </row>
    <row r="15" spans="1:14" s="6" customFormat="1" ht="15" customHeight="1" x14ac:dyDescent="0.2">
      <c r="A15" s="55" t="s">
        <v>29</v>
      </c>
      <c r="B15" s="40">
        <f>80+701.4+510</f>
        <v>1291.4000000000001</v>
      </c>
      <c r="C15" s="63">
        <f>475+667.9</f>
        <v>1142.9000000000001</v>
      </c>
      <c r="D15" s="63">
        <f>315.6+490</f>
        <v>805.6</v>
      </c>
      <c r="E15" s="61">
        <v>400</v>
      </c>
      <c r="F15" s="61">
        <v>390</v>
      </c>
      <c r="G15" s="63"/>
      <c r="H15" s="63"/>
      <c r="I15" s="63"/>
      <c r="J15" s="63"/>
      <c r="K15" s="63"/>
      <c r="L15" s="63"/>
      <c r="M15" s="64"/>
    </row>
    <row r="16" spans="1:14" s="6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>
        <v>240</v>
      </c>
      <c r="C18" s="65">
        <v>235</v>
      </c>
      <c r="D18" s="65">
        <f>210+1360</f>
        <v>1570</v>
      </c>
      <c r="E18" s="61">
        <v>100</v>
      </c>
      <c r="F18" s="61">
        <v>105</v>
      </c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4626.34</v>
      </c>
      <c r="C19" s="66">
        <f t="shared" ref="C19:M19" si="1">SUM(C5:C18)</f>
        <v>4722.99</v>
      </c>
      <c r="D19" s="66">
        <f t="shared" si="1"/>
        <v>4585.8500000000004</v>
      </c>
      <c r="E19" s="66">
        <f t="shared" si="1"/>
        <v>4271.2</v>
      </c>
      <c r="F19" s="66">
        <f t="shared" si="1"/>
        <v>3850.8199999999997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80</v>
      </c>
      <c r="C20" s="63">
        <v>122.99</v>
      </c>
      <c r="D20" s="63">
        <v>0</v>
      </c>
      <c r="E20" s="63">
        <v>4.2699999999999996</v>
      </c>
      <c r="F20" s="63">
        <v>4.3899999999999997</v>
      </c>
      <c r="G20" s="63"/>
      <c r="H20" s="63"/>
      <c r="I20" s="63"/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4546.34</v>
      </c>
      <c r="C21" s="66">
        <f t="shared" ref="C21:M21" si="2">C19-C20</f>
        <v>4600</v>
      </c>
      <c r="D21" s="66">
        <f t="shared" si="2"/>
        <v>4585.8500000000004</v>
      </c>
      <c r="E21" s="66">
        <f t="shared" si="2"/>
        <v>4266.9299999999994</v>
      </c>
      <c r="F21" s="66">
        <f t="shared" si="2"/>
        <v>3846.43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4546.34</v>
      </c>
      <c r="C22" s="52">
        <f>AVERAGE($B$21:C21)</f>
        <v>4573.17</v>
      </c>
      <c r="D22" s="52">
        <f>AVERAGE($B$21:D21)</f>
        <v>4577.3966666666665</v>
      </c>
      <c r="E22" s="52">
        <f>AVERAGE($B$21:E21)</f>
        <v>4499.78</v>
      </c>
      <c r="F22" s="52">
        <f>AVERAGE($B$21:F21)</f>
        <v>4369.1099999999997</v>
      </c>
      <c r="G22" s="71"/>
      <c r="H22" s="71"/>
      <c r="I22" s="71"/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77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 x14ac:dyDescent="0.2">
      <c r="A12" s="55" t="s">
        <v>26</v>
      </c>
      <c r="B12" s="40"/>
      <c r="C12" s="63">
        <f>2204+2204</f>
        <v>4408</v>
      </c>
      <c r="D12" s="63">
        <f>2356+2356</f>
        <v>4712</v>
      </c>
      <c r="E12" s="61">
        <v>2280</v>
      </c>
      <c r="F12" s="63">
        <v>2356</v>
      </c>
      <c r="G12" s="63"/>
      <c r="H12" s="63"/>
      <c r="I12" s="63"/>
      <c r="J12" s="63"/>
      <c r="K12" s="63"/>
      <c r="L12" s="63"/>
      <c r="M12" s="64"/>
    </row>
    <row r="13" spans="1:13" s="15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55" t="s">
        <v>29</v>
      </c>
      <c r="B15" s="40">
        <v>1778.71</v>
      </c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1778.71</v>
      </c>
      <c r="C19" s="66">
        <f t="shared" ref="C19:M19" si="1">SUM(C5:C18)</f>
        <v>4408</v>
      </c>
      <c r="D19" s="66">
        <f t="shared" si="1"/>
        <v>4712</v>
      </c>
      <c r="E19" s="66">
        <f t="shared" si="1"/>
        <v>2280</v>
      </c>
      <c r="F19" s="66">
        <f t="shared" si="1"/>
        <v>2356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0</v>
      </c>
      <c r="C20" s="63">
        <v>0</v>
      </c>
      <c r="D20" s="63">
        <v>112</v>
      </c>
      <c r="E20" s="63">
        <v>0</v>
      </c>
      <c r="F20" s="63">
        <v>0</v>
      </c>
      <c r="G20" s="63"/>
      <c r="H20" s="63"/>
      <c r="I20" s="63"/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1778.71</v>
      </c>
      <c r="C21" s="66">
        <f t="shared" ref="C21:M21" si="2">C19-C20</f>
        <v>4408</v>
      </c>
      <c r="D21" s="66">
        <f t="shared" si="2"/>
        <v>4600</v>
      </c>
      <c r="E21" s="66">
        <f t="shared" si="2"/>
        <v>2280</v>
      </c>
      <c r="F21" s="66">
        <f t="shared" si="2"/>
        <v>2356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1778.71</v>
      </c>
      <c r="C22" s="52">
        <f>AVERAGE($B$21:C21)</f>
        <v>3093.355</v>
      </c>
      <c r="D22" s="52">
        <f>AVERAGE($B$21:D21)</f>
        <v>3595.5699999999997</v>
      </c>
      <c r="E22" s="52">
        <f>AVERAGE($B$21:E21)</f>
        <v>3266.6774999999998</v>
      </c>
      <c r="F22" s="52">
        <f>AVERAGE($B$21:F21)</f>
        <v>3084.5419999999999</v>
      </c>
      <c r="G22" s="71"/>
      <c r="H22" s="71"/>
      <c r="I22" s="71"/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40</vt:i4>
      </vt:variant>
      <vt:variant>
        <vt:lpstr>Intervalos nomeados</vt:lpstr>
      </vt:variant>
      <vt:variant>
        <vt:i4>9</vt:i4>
      </vt:variant>
    </vt:vector>
  </HeadingPairs>
  <TitlesOfParts>
    <vt:vector size="49" baseType="lpstr">
      <vt:lpstr>CONSOLIDADA</vt:lpstr>
      <vt:lpstr>ADERALDO OLIVEIRA</vt:lpstr>
      <vt:lpstr>AERTO LUNA</vt:lpstr>
      <vt:lpstr>AIMÉE SILVA</vt:lpstr>
      <vt:lpstr>ALCIDES TEIXEIRA NETO</vt:lpstr>
      <vt:lpstr>ALINE MARIANO</vt:lpstr>
      <vt:lpstr>AMARO CIPRIANO</vt:lpstr>
      <vt:lpstr>ALMIR FERNANDO</vt:lpstr>
      <vt:lpstr>ANA LÚCIA</vt:lpstr>
      <vt:lpstr>ANDRÉ RÉGIS</vt:lpstr>
      <vt:lpstr>ANTONIO LUIZ NETO</vt:lpstr>
      <vt:lpstr>AUGUSTO CARRERAS</vt:lpstr>
      <vt:lpstr>BENJAMIN DA SAÚDE</vt:lpstr>
      <vt:lpstr>CHICO KIKO</vt:lpstr>
      <vt:lpstr>DAIZE MICHELE</vt:lpstr>
      <vt:lpstr>DAVI MUNIZ</vt:lpstr>
      <vt:lpstr>EDUARDO CHERA</vt:lpstr>
      <vt:lpstr>EDUARDO MARQUES</vt:lpstr>
      <vt:lpstr>FELIPE FRANCISMAR</vt:lpstr>
      <vt:lpstr>FRED FERREIRA</vt:lpstr>
      <vt:lpstr>GILBERTO ALVES</vt:lpstr>
      <vt:lpstr>GORETTI QUEIROZ</vt:lpstr>
      <vt:lpstr>HÉLIO GUABIRARA</vt:lpstr>
      <vt:lpstr>IVAN MORAES</vt:lpstr>
      <vt:lpstr>JAIRO BRITTO</vt:lpstr>
      <vt:lpstr>JAYME ASFORA</vt:lpstr>
      <vt:lpstr>JOÃO DA COSTA</vt:lpstr>
      <vt:lpstr>JÚNIOR BOCÃO</vt:lpstr>
      <vt:lpstr>LUIZ EUSTÁQUIO</vt:lpstr>
      <vt:lpstr>MARCOS DI BRIA</vt:lpstr>
      <vt:lpstr>NATÁLIA DE MENUDO</vt:lpstr>
      <vt:lpstr>RAFAEL ACIOLI</vt:lpstr>
      <vt:lpstr>RENATO ANTUNES</vt:lpstr>
      <vt:lpstr>RICARDO CRUZ</vt:lpstr>
      <vt:lpstr>RINALDO JÚNIOR</vt:lpstr>
      <vt:lpstr>RODRIGO COUTINHO</vt:lpstr>
      <vt:lpstr>ROGÉRIO DE LUCCA</vt:lpstr>
      <vt:lpstr>ROMERINHO JATOBÁ </vt:lpstr>
      <vt:lpstr>SAMUEL SALAZAR</vt:lpstr>
      <vt:lpstr>WILTON BRITO</vt:lpstr>
      <vt:lpstr>'AIMÉE SILVA'!Area_de_impressao</vt:lpstr>
      <vt:lpstr>'ALMIR FERNANDO'!Area_de_impressao</vt:lpstr>
      <vt:lpstr>CONSOLIDADA!Area_de_impressao</vt:lpstr>
      <vt:lpstr>'GORETTI QUEIROZ'!Area_de_impressao</vt:lpstr>
      <vt:lpstr>'IVAN MORAES'!Area_de_impressao</vt:lpstr>
      <vt:lpstr>'JOÃO DA COSTA'!Area_de_impressao</vt:lpstr>
      <vt:lpstr>'LUIZ EUSTÁQUIO'!Area_de_impressao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</cp:lastModifiedBy>
  <cp:lastPrinted>2020-05-04T13:34:43Z</cp:lastPrinted>
  <dcterms:created xsi:type="dcterms:W3CDTF">2010-04-15T12:47:32Z</dcterms:created>
  <dcterms:modified xsi:type="dcterms:W3CDTF">2020-06-08T10:56:26Z</dcterms:modified>
</cp:coreProperties>
</file>