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2\Lançamento Internet e Relatório 2022\03 Março 2022\"/>
    </mc:Choice>
  </mc:AlternateContent>
  <xr:revisionPtr revIDLastSave="0" documentId="8_{0CE8FB2A-6BA9-46DE-9057-900AF7DF0764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MARCOS DI BRIA JR" sheetId="55" r:id="rId29"/>
    <sheet name="NATÁLIA DE MENUDO" sheetId="35" r:id="rId30"/>
    <sheet name="OSMAR RICARDO" sheetId="23" r:id="rId31"/>
    <sheet name="PASTOR JR. TÉRCIO" sheetId="50" r:id="rId32"/>
    <sheet name="PAULO MUNIZ" sheetId="27" r:id="rId33"/>
    <sheet name="PROFESSOR MIRINHO" sheetId="40" r:id="rId34"/>
    <sheet name="RENATO ANTUNES" sheetId="31" r:id="rId35"/>
    <sheet name="RINALDO JÚNIOR" sheetId="47" r:id="rId36"/>
    <sheet name="ROMERINHO JATOBÁ " sheetId="24" r:id="rId37"/>
    <sheet name="SAMUEL SALAZAR" sheetId="48" r:id="rId38"/>
    <sheet name="TADEU CALHEIROS" sheetId="45" r:id="rId39"/>
    <sheet name="WILTON BRITO" sheetId="51" r:id="rId40"/>
    <sheet name="ZÉ NETO" sheetId="38" r:id="rId41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28">'MARCOS DI BRIA JR'!$A$1:$M$25</definedName>
    <definedName name="_xlnm.Print_Area" localSheetId="31">'PASTOR JR. TÉRCIO'!$A$1:$M$25</definedName>
    <definedName name="_xlnm.Print_Area" localSheetId="37">'SAMUEL SALAZAR'!$A$1:$M$25</definedName>
    <definedName name="_xlnm.Print_Area" localSheetId="39">'WILTON BRITO'!$A$1:$M$25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7" l="1"/>
  <c r="D7" i="27"/>
  <c r="D22" i="45"/>
  <c r="D13" i="45"/>
  <c r="D22" i="4"/>
  <c r="D22" i="51"/>
  <c r="D22" i="3" l="1"/>
  <c r="D22" i="52"/>
  <c r="D22" i="38"/>
  <c r="D22" i="47"/>
  <c r="D22" i="31"/>
  <c r="D22" i="10" l="1"/>
  <c r="D22" i="50"/>
  <c r="D22" i="15"/>
  <c r="D7" i="15"/>
  <c r="D22" i="49" l="1"/>
  <c r="D22" i="19"/>
  <c r="D20" i="19"/>
  <c r="D12" i="19"/>
  <c r="D22" i="33"/>
  <c r="D22" i="23"/>
  <c r="D22" i="21" l="1"/>
  <c r="D22" i="24" l="1"/>
  <c r="D22" i="8" l="1"/>
  <c r="D21" i="13"/>
  <c r="D22" i="13"/>
  <c r="D22" i="12" l="1"/>
  <c r="D22" i="5" l="1"/>
  <c r="D22" i="9" l="1"/>
  <c r="D10" i="9"/>
  <c r="D22" i="7"/>
  <c r="D7" i="7"/>
  <c r="D22" i="2"/>
  <c r="D22" i="37"/>
  <c r="D22" i="26" l="1"/>
  <c r="D22" i="14"/>
  <c r="D7" i="14"/>
  <c r="D22" i="16"/>
  <c r="D22" i="17"/>
  <c r="D22" i="29"/>
  <c r="D22" i="30"/>
  <c r="D22" i="25"/>
  <c r="D10" i="25"/>
  <c r="D5" i="25"/>
  <c r="D22" i="20"/>
  <c r="D22" i="48" l="1"/>
  <c r="D22" i="40"/>
  <c r="D22" i="35"/>
  <c r="D22" i="6"/>
  <c r="D10" i="6"/>
  <c r="D22" i="22"/>
  <c r="C22" i="38"/>
  <c r="C22" i="51"/>
  <c r="C22" i="45"/>
  <c r="C15" i="45"/>
  <c r="C13" i="45"/>
  <c r="C22" i="48"/>
  <c r="C22" i="24"/>
  <c r="C22" i="47"/>
  <c r="C12" i="47"/>
  <c r="C22" i="31"/>
  <c r="C22" i="40"/>
  <c r="C22" i="27"/>
  <c r="C22" i="50"/>
  <c r="C22" i="23"/>
  <c r="C22" i="35"/>
  <c r="C22" i="49"/>
  <c r="C22" i="52"/>
  <c r="C22" i="15"/>
  <c r="C22" i="22"/>
  <c r="C22" i="37"/>
  <c r="C22" i="21"/>
  <c r="C22" i="33"/>
  <c r="C22" i="20"/>
  <c r="C22" i="25"/>
  <c r="B22" i="37"/>
  <c r="C22" i="19"/>
  <c r="C10" i="25"/>
  <c r="C5" i="25"/>
  <c r="C22" i="14"/>
  <c r="C22" i="10"/>
  <c r="C22" i="8"/>
  <c r="C22" i="13"/>
  <c r="C22" i="9"/>
  <c r="C22" i="26"/>
  <c r="C12" i="26"/>
  <c r="C22" i="16"/>
  <c r="C22" i="7"/>
  <c r="C7" i="7"/>
  <c r="C22" i="3"/>
  <c r="C22" i="5"/>
  <c r="C22" i="17"/>
  <c r="C22" i="30"/>
  <c r="C22" i="12"/>
  <c r="C22" i="6"/>
  <c r="C18" i="6"/>
  <c r="C13" i="6"/>
  <c r="C22" i="4"/>
  <c r="C22" i="2"/>
  <c r="C21" i="29"/>
  <c r="B20" i="27"/>
  <c r="C12" i="53"/>
  <c r="B12" i="53"/>
  <c r="C21" i="55"/>
  <c r="C19" i="55"/>
  <c r="B10" i="3"/>
  <c r="B13" i="38"/>
  <c r="B12" i="47"/>
  <c r="B15" i="4"/>
  <c r="B10" i="14"/>
  <c r="B12" i="19"/>
  <c r="B5" i="53"/>
  <c r="B21" i="55"/>
  <c r="B22" i="55" s="1"/>
  <c r="B19" i="55"/>
  <c r="B7" i="7"/>
  <c r="B10" i="25"/>
  <c r="B18" i="6"/>
  <c r="M19" i="49" l="1"/>
  <c r="M21" i="49" s="1"/>
  <c r="L19" i="49"/>
  <c r="L21" i="49" s="1"/>
  <c r="K19" i="49"/>
  <c r="K21" i="49" s="1"/>
  <c r="J19" i="49"/>
  <c r="J21" i="49" s="1"/>
  <c r="I19" i="49"/>
  <c r="I21" i="49" s="1"/>
  <c r="H19" i="49"/>
  <c r="H21" i="49" s="1"/>
  <c r="G19" i="49"/>
  <c r="G21" i="49" s="1"/>
  <c r="F19" i="49"/>
  <c r="F21" i="49" s="1"/>
  <c r="E19" i="49"/>
  <c r="E21" i="49" s="1"/>
  <c r="D19" i="49"/>
  <c r="D21" i="49" s="1"/>
  <c r="C19" i="49"/>
  <c r="C21" i="49" s="1"/>
  <c r="B19" i="49"/>
  <c r="B21" i="49" s="1"/>
  <c r="M21" i="29"/>
  <c r="M19" i="29"/>
  <c r="L19" i="29"/>
  <c r="L21" i="29" s="1"/>
  <c r="C19" i="29"/>
  <c r="C22" i="29" s="1"/>
  <c r="B22" i="49" l="1"/>
  <c r="M7" i="53"/>
  <c r="L21" i="13"/>
  <c r="L12" i="53"/>
  <c r="L7" i="53"/>
  <c r="L6" i="53"/>
  <c r="M6" i="53"/>
  <c r="L8" i="53"/>
  <c r="M8" i="53"/>
  <c r="L9" i="53"/>
  <c r="M9" i="53"/>
  <c r="L10" i="53"/>
  <c r="M10" i="53"/>
  <c r="L11" i="53"/>
  <c r="M11" i="53"/>
  <c r="M12" i="53"/>
  <c r="L13" i="53"/>
  <c r="M13" i="53"/>
  <c r="L14" i="53"/>
  <c r="M14" i="53"/>
  <c r="L15" i="53"/>
  <c r="M15" i="53"/>
  <c r="L16" i="53"/>
  <c r="M16" i="53"/>
  <c r="L17" i="53"/>
  <c r="M17" i="53"/>
  <c r="L18" i="53"/>
  <c r="M18" i="53"/>
  <c r="M5" i="53"/>
  <c r="L5" i="53"/>
  <c r="K21" i="13"/>
  <c r="C19" i="12" l="1"/>
  <c r="E19" i="40" l="1"/>
  <c r="C19" i="47" l="1"/>
  <c r="D19" i="47"/>
  <c r="D21" i="47" s="1"/>
  <c r="C19" i="40"/>
  <c r="D19" i="40"/>
  <c r="D21" i="40" s="1"/>
  <c r="D19" i="50"/>
  <c r="D21" i="50" s="1"/>
  <c r="D19" i="52"/>
  <c r="D21" i="52" s="1"/>
  <c r="D19" i="22"/>
  <c r="D21" i="22" s="1"/>
  <c r="D19" i="37"/>
  <c r="D21" i="37" s="1"/>
  <c r="D19" i="19"/>
  <c r="D21" i="19" s="1"/>
  <c r="D19" i="25"/>
  <c r="D21" i="25" s="1"/>
  <c r="D19" i="20"/>
  <c r="D21" i="20" s="1"/>
  <c r="D19" i="33"/>
  <c r="D21" i="33" s="1"/>
  <c r="D19" i="21"/>
  <c r="D21" i="21" s="1"/>
  <c r="D19" i="14"/>
  <c r="D21" i="14" s="1"/>
  <c r="D19" i="10"/>
  <c r="D21" i="10" s="1"/>
  <c r="D19" i="9"/>
  <c r="D21" i="9" s="1"/>
  <c r="D19" i="26"/>
  <c r="D21" i="26" s="1"/>
  <c r="D19" i="16"/>
  <c r="D21" i="16" s="1"/>
  <c r="D19" i="7"/>
  <c r="D21" i="7" s="1"/>
  <c r="D19" i="3"/>
  <c r="D21" i="3" s="1"/>
  <c r="D19" i="5"/>
  <c r="D21" i="5" s="1"/>
  <c r="D19" i="17"/>
  <c r="D21" i="17" s="1"/>
  <c r="D19" i="30"/>
  <c r="D21" i="30" s="1"/>
  <c r="D19" i="12"/>
  <c r="D21" i="12" s="1"/>
  <c r="D19" i="4"/>
  <c r="D21" i="4" s="1"/>
  <c r="D19" i="2"/>
  <c r="D21" i="2" s="1"/>
  <c r="D19" i="29"/>
  <c r="D21" i="29" s="1"/>
  <c r="D19" i="6" l="1"/>
  <c r="D21" i="6" s="1"/>
  <c r="C19" i="6"/>
  <c r="C21" i="6" s="1"/>
  <c r="M20" i="53" l="1"/>
  <c r="M19" i="53" l="1"/>
  <c r="M21" i="53" s="1"/>
  <c r="L20" i="53" l="1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D19" i="53" l="1"/>
  <c r="D21" i="53" s="1"/>
  <c r="D22" i="53" s="1"/>
  <c r="C7" i="53"/>
  <c r="B6" i="53"/>
  <c r="C6" i="53"/>
  <c r="C14" i="53"/>
  <c r="E19" i="53"/>
  <c r="E21" i="53" s="1"/>
  <c r="C10" i="53" l="1"/>
  <c r="C15" i="53"/>
  <c r="C5" i="53"/>
  <c r="C13" i="53"/>
  <c r="C20" i="53"/>
  <c r="C19" i="53" l="1"/>
  <c r="C21" i="53" s="1"/>
  <c r="C22" i="53" l="1"/>
  <c r="B14" i="53"/>
  <c r="B7" i="53" l="1"/>
  <c r="B10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F21" i="7" s="1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L21" i="10" s="1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I21" i="13" s="1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27"/>
  <c r="J21" i="20"/>
  <c r="J21" i="35"/>
  <c r="G21" i="38"/>
  <c r="I21" i="38"/>
  <c r="G21" i="47"/>
  <c r="I21" i="47"/>
  <c r="G21" i="31"/>
  <c r="I21" i="31"/>
  <c r="G21" i="15"/>
  <c r="I21" i="15"/>
  <c r="G21" i="13"/>
  <c r="H21" i="9"/>
  <c r="B19" i="53"/>
  <c r="B21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B22" i="48" s="1"/>
  <c r="D21" i="48"/>
  <c r="C21" i="24"/>
  <c r="E21" i="24"/>
  <c r="C21" i="38"/>
  <c r="E21" i="38"/>
  <c r="B21" i="45"/>
  <c r="D21" i="45"/>
  <c r="B21" i="47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15"/>
  <c r="D21" i="15"/>
  <c r="F21" i="15"/>
  <c r="B21" i="33"/>
  <c r="B21" i="21"/>
  <c r="B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K19" i="29"/>
  <c r="J19" i="29"/>
  <c r="I19" i="29"/>
  <c r="H19" i="29"/>
  <c r="G19" i="29"/>
  <c r="F19" i="29"/>
  <c r="E19" i="29"/>
  <c r="B22" i="53" l="1"/>
  <c r="K21" i="29"/>
  <c r="J21" i="29"/>
  <c r="G21" i="29"/>
  <c r="I21" i="29"/>
  <c r="H21" i="29"/>
  <c r="E21" i="29"/>
  <c r="B22" i="35"/>
  <c r="B22" i="38"/>
  <c r="B22" i="24"/>
  <c r="B22" i="17"/>
  <c r="B22" i="3"/>
  <c r="B22" i="16"/>
  <c r="B22" i="13"/>
  <c r="B22" i="21"/>
  <c r="B22" i="33"/>
  <c r="B22" i="15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</calcChain>
</file>

<file path=xl/sharedStrings.xml><?xml version="1.0" encoding="utf-8"?>
<sst xmlns="http://schemas.openxmlformats.org/spreadsheetml/2006/main" count="1402" uniqueCount="82">
  <si>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</si>
  <si>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</si>
  <si>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</si>
  <si>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</si>
  <si>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</si>
  <si>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</si>
  <si>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</si>
  <si>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</si>
  <si>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</si>
  <si>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</si>
  <si>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</si>
  <si>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</si>
  <si>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</si>
  <si>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</si>
  <si>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</si>
  <si>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</si>
  <si>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</si>
  <si>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</si>
  <si>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</si>
  <si>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</si>
  <si>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</si>
  <si>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</si>
  <si>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</si>
  <si>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</si>
  <si>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</si>
  <si>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</si>
  <si>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</si>
  <si>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</si>
  <si>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</si>
  <si>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</si>
  <si>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</si>
  <si>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</si>
  <si>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</si>
  <si>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</si>
  <si>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</si>
  <si>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</si>
  <si>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</si>
  <si>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</si>
  <si>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</si>
  <si>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LICENÇA MÉDICA</t>
  </si>
  <si>
    <t>PERÍODO SEM LEGISLATURA</t>
  </si>
  <si>
    <t>DEMONSTRATIVO DA VERBA INDENIZATORIA 2022 - CONSOLIDADO</t>
  </si>
  <si>
    <t>VEREADOR Aderaldo de Oliveira  - DEMONSTRATIVO DA VERBA INDENIZATORIA 2022</t>
  </si>
  <si>
    <t>VEREADOR Alcides Cardoso - DEMONSTRATIVO DA VERBA INDENIZATORIA 2022</t>
  </si>
  <si>
    <t>VEREADOR Zé Neto - DEMONSTRATIVO DA VERBA INDENIZATORIA 2022</t>
  </si>
  <si>
    <t>VEREADOR José Wilton de Brito Cavalcanti - DEMONSTRATIVO DA VERBA INDENIZATORIA 2022</t>
  </si>
  <si>
    <t>VEREADOR Tadeu Calheiros - DEMONSTRATIVO DA VERBA INDENIZATORIA 2022</t>
  </si>
  <si>
    <t>VEREADOR Samuel Salazar - DEMONSTRATIVO DA VERBA INDENIZATORIA 2022</t>
  </si>
  <si>
    <t>VEREADOR Romerinho Jatobá - DEMONSTRATIVO DA VERBA INDENIZATORIA 2022</t>
  </si>
  <si>
    <t>VEREADOR Rinaldo Júnior - DEMONSTRATIVO DA VERBA INDENIZATORIA 2022</t>
  </si>
  <si>
    <t>VEREADOR Renato Antunes - DEMONSTRATIVO DA VERBA INDENIZATORIA 2022</t>
  </si>
  <si>
    <t>VEREADOR Professor Mirinho - DEMONSTRATIVO DA VERBA INDENIZATORIA 2022</t>
  </si>
  <si>
    <t>VEREADOR Paulo Muniz - DEMONSTRATIVO DA VERBA INDENIZATORIA 2022</t>
  </si>
  <si>
    <t>VEREADOR Pastor Júnior Tércio - DEMONSTRATIVO DA VERBA INDENIZATORIA 2022</t>
  </si>
  <si>
    <t>VEREADOR Osmar Ricardo - DEMONSTRATIVO DA VERBA INDENIZATORIA 2022</t>
  </si>
  <si>
    <t>VEREADOR Natália de Menudo - DEMONSTRATIVO DA VERBA INDENIZATORIA 2022</t>
  </si>
  <si>
    <t>VEREADOR Marcos di Bri Jr. - DEMONSTRATIVO DA VERBA INDENIZATORIA 2022</t>
  </si>
  <si>
    <t>VEREADOR Marco Aurélio Filho - DEMONSTRATIVO DA VERBA INDENIZATORIA 2022</t>
  </si>
  <si>
    <t>VEREADOR Luiz Eustáquio Ramos Neto - DEMONSTRATIVO DA VERBA INDENIZATORIA 2022</t>
  </si>
  <si>
    <t xml:space="preserve">VEREADOR Liana Cirne - DEMONSTRATIVO DA VERBA INDENIZATORIA 2022 </t>
  </si>
  <si>
    <t>VEREADOR Júnior Bocão - DEMONSTRATIVO DA VERBA INDENIZATORIA 2022</t>
  </si>
  <si>
    <t>VEREADOR Joselito Ferreira - DEMONSTRATIVO DA VERBA INDENIZATORIA 2022</t>
  </si>
  <si>
    <t>VEREADOR Jairo Britto - DEMONSTRATIVO DA VERBA INDENIZATORIA 2022</t>
  </si>
  <si>
    <t>VEREADOR Ivan Moraes - DEMONSTRATIVO DA VERBA INDENIZATORIA 2022</t>
  </si>
  <si>
    <t>VEREADOR Hélio Guabiraba - DEMONSTRATIVO DA VERBA INDENIZATORIA 2022</t>
  </si>
  <si>
    <t>VEREADOR Fred Ferreira - DEMONSTRATIVO DA VERBA INDENIZATORIA 2022</t>
  </si>
  <si>
    <t>VEREADOR Felipe Francismar- DEMONSTRATIVO DA VERBA INDENIZATORIA 2022</t>
  </si>
  <si>
    <t>VEREADOR  Felipe Alecrim - DEMONSTRATIVO DA VERBA INDENIZATORIA 2022</t>
  </si>
  <si>
    <t>VEREADOR Fabiano Ferraz - DEMONSTRATIVO DA VERBA INDENIZATORIA 2022</t>
  </si>
  <si>
    <t>VEREADOR Eriberto Rafael - DEMONSTRATIVO DA VERBA INDENIZATORIA 2022</t>
  </si>
  <si>
    <t>VEREADOR Eduardo Marques - DEMONSTRATIVO DA VERBA INDENIZATORIA 2022</t>
  </si>
  <si>
    <t>VEREADOR Doduel Varela - DEMONSTRATIVO DA VERBA INDENIZATORIA 2022</t>
  </si>
  <si>
    <t>VEREADOR Dilson Batista - DEMONSTRATIVO DA VERBA INDENIZATORIA 2022</t>
  </si>
  <si>
    <t>VEREADOR Davi Muniz- DEMONSTRATIVO DA VERBA INDENIZATORIA 2022</t>
  </si>
  <si>
    <t xml:space="preserve"> VEREADOR Dani Portela- DEMONSTRATIVO DA VERBA INDENIZATORIA 2022</t>
  </si>
  <si>
    <t>VEREADOR Daize Michele de Aguiar- DEMONSTRATIVO DA VERBA INDENIZATORIA 2022</t>
  </si>
  <si>
    <t>VEREADOR Cida Pedrosa - DEMONSTRATIVO DA VERBA INDENIZATORIA 2022</t>
  </si>
  <si>
    <t>VEREADOR Chico Kiko - DEMONSTRATIVO DA VERBA INDENIZATORIA 2022</t>
  </si>
  <si>
    <t>VEREADOR Andreza Romero - DEMONSTRATIVO DA VERBA INDENIZATORIA 2022</t>
  </si>
  <si>
    <t>VEREADOR Ana Lúcia do Rêgo Ferreira- DEMONSTRATIVO DA VERBA INDENIZATORIA 2022</t>
  </si>
  <si>
    <t>VEREADOR Almir Fernando - DEMONSTRATIVO DA VERBA INDENIZATORIA 2022</t>
  </si>
  <si>
    <t>VEREADOR Alcides Teixeira Neto - DEMONSTRATIVO DA VERBA INDENIZATORIA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</si>
</sst>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14" fontId="5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9" fontId="14" fillId="4" borderId="30" xfId="1" applyNumberFormat="1" applyFont="1" applyFill="1" applyBorder="1" applyAlignment="1">
      <alignment horizontal="center" vertical="center" textRotation="90"/>
    </xf>
    <xf numFmtId="49" fontId="14" fillId="4" borderId="0" xfId="1" applyNumberFormat="1" applyFont="1" applyFill="1" applyBorder="1" applyAlignment="1">
      <alignment horizontal="center" vertical="center" textRotation="90"/>
    </xf>
    <xf numFmtId="49" fontId="14" fillId="4" borderId="33" xfId="1" applyNumberFormat="1" applyFont="1" applyFill="1" applyBorder="1" applyAlignment="1">
      <alignment horizontal="center" vertical="center" textRotation="90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5" fillId="5" borderId="30" xfId="1" applyFont="1" applyFill="1" applyBorder="1" applyAlignment="1">
      <alignment horizontal="center" vertical="center" textRotation="45"/>
    </xf>
    <xf numFmtId="43" fontId="15" fillId="5" borderId="31" xfId="1" applyFont="1" applyFill="1" applyBorder="1" applyAlignment="1">
      <alignment horizontal="center" vertical="center" textRotation="45"/>
    </xf>
    <xf numFmtId="43" fontId="15" fillId="5" borderId="0" xfId="1" applyFont="1" applyFill="1" applyBorder="1" applyAlignment="1">
      <alignment horizontal="center" vertical="center" textRotation="45"/>
    </xf>
    <xf numFmtId="43" fontId="15" fillId="5" borderId="32" xfId="1" applyFont="1" applyFill="1" applyBorder="1" applyAlignment="1">
      <alignment horizontal="center" vertical="center" textRotation="45"/>
    </xf>
    <xf numFmtId="43" fontId="15" fillId="5" borderId="33" xfId="1" applyFont="1" applyFill="1" applyBorder="1" applyAlignment="1">
      <alignment horizontal="center" vertical="center" textRotation="45"/>
    </xf>
    <xf numFmtId="43" fontId="15" fillId="5" borderId="34" xfId="1" applyFont="1" applyFill="1" applyBorder="1" applyAlignment="1">
      <alignment horizontal="center" vertical="center" textRotation="45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39">
        <f>SUM('ALCIDES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25872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25937.410000000003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26077.410000000003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0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0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0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0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BRITO'!L5+'MARCOS DI BRIA JR'!L5)</f>
        <v>0</v>
      </c>
      <c r="M5" s="39">
        <f>SUM('ALCIDES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BRITO'!M5+'MARCOS DI BRIA JR'!M5)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507.97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507.97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0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0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0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0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BRITO'!L6+'MARCOS DI BRIA JR'!L6)</f>
        <v>0</v>
      </c>
      <c r="M6" s="39">
        <f>SUM('ALCIDES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BRITO'!M6+'MARCOS DI BRIA JR'!M6)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2512.2600000000002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1354.67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4272.54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0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0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0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0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BRITO'!L7+'MARCOS DI BRIA JR'!L7)</f>
        <v>0</v>
      </c>
      <c r="M7" s="39">
        <f>SUM('ALCIDES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BRITO'!M7+'MARCOS DI BRIA JR'!M7)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15.25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0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15.51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BRITO'!L8+'MARCOS DI BRIA JR'!L8)</f>
        <v>0</v>
      </c>
      <c r="M8" s="39">
        <f>SUM('ALCIDES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BRITO'!M8+'MARCOS DI BRIA JR'!M8)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99.47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99.47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0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0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0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0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BRITO'!L9+'MARCOS DI BRIA JR'!L9)</f>
        <v>0</v>
      </c>
      <c r="M9" s="39">
        <f>SUM('ALCIDES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BRITO'!M9+'MARCOS DI BRIA JR'!M9)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2953.33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2829.8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2897.88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0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0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0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0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BRITO'!L10+'MARCOS DI BRIA JR'!L10)</f>
        <v>0</v>
      </c>
      <c r="M10" s="39">
        <f>SUM('ALCIDES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BRITO'!M10+'MARCOS DI BRIA JR'!M10)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BRITO'!L11+'MARCOS DI BRIA JR'!L11)</f>
        <v>0</v>
      </c>
      <c r="M11" s="39">
        <f>SUM('ALCIDES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BRITO'!M11+'MARCOS DI BRIA JR'!M11)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BRITO'!B12+'MARCOS DI BRIA JR'!B12)</f>
        <v>100460.45999999999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BRITO'!C12+'MARCOS DI BRIA JR'!C12)</f>
        <v>93768.48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99701.54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0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0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0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0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BRITO'!L12+'MARCOS DI BRIA JR'!L12)</f>
        <v>0</v>
      </c>
      <c r="M12" s="39">
        <f>SUM('ALCIDES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BRITO'!M12+'MARCOS DI BRIA JR'!M12)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4200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3004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4310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0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BRITO'!L13+'MARCOS DI BRIA JR'!L13)</f>
        <v>0</v>
      </c>
      <c r="M13" s="39">
        <f>SUM('ALCIDES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BRITO'!M13+'MARCOS DI BRIA JR'!M13)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22350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22350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24350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BRITO'!L14+'MARCOS DI BRIA JR'!L14)</f>
        <v>0</v>
      </c>
      <c r="M14" s="39">
        <f>SUM('ALCIDES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BRITO'!M14+'MARCOS DI BRIA JR'!M14)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3734.27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2483.8000000000002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2718.72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0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0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0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0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BRITO'!L15+'MARCOS DI BRIA JR'!L15)</f>
        <v>0</v>
      </c>
      <c r="M15" s="39">
        <f>SUM('ALCIDES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BRITO'!M15+'MARCOS DI BRIA JR'!M15)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BRITO'!L16+'MARCOS DI BRIA JR'!L16)</f>
        <v>0</v>
      </c>
      <c r="M16" s="39">
        <f>SUM('ALCIDES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BRITO'!M16+'MARCOS DI BRIA JR'!M16)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BRITO'!L17+'MARCOS DI BRIA JR'!L17)</f>
        <v>0</v>
      </c>
      <c r="M17" s="39">
        <f>SUM('ALCIDES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BRITO'!M17+'MARCOS DI BRIA JR'!M17)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4015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4445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3360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0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0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0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0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BRITO'!L18+'MARCOS DI BRIA JR'!L18)</f>
        <v>0</v>
      </c>
      <c r="M18" s="39">
        <f>SUM('ALCIDES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BRITO'!M18+'MARCOS DI BRIA JR'!M18)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166570.74999999997</v>
      </c>
      <c r="C19" s="65">
        <f t="shared" ref="C19:E19" si="1">SUM(C5:C18)</f>
        <v>156780.59999999998</v>
      </c>
      <c r="D19" s="65">
        <f t="shared" si="1"/>
        <v>168311.04000000001</v>
      </c>
      <c r="E19" s="65">
        <f t="shared" si="1"/>
        <v>0</v>
      </c>
      <c r="F19" s="65">
        <f t="shared" ref="F19:G19" si="2">SUM(F5:F18)</f>
        <v>0</v>
      </c>
      <c r="G19" s="65">
        <f t="shared" si="2"/>
        <v>0</v>
      </c>
      <c r="H19" s="65">
        <f t="shared" ref="H19:I19" si="3">SUM(H5:H18)</f>
        <v>0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4171.93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1964.9699999999998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6101.3599999999988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0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0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0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0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162398.81999999998</v>
      </c>
      <c r="C21" s="65">
        <f t="shared" ref="C21:E21" si="6">C19-C20</f>
        <v>154815.62999999998</v>
      </c>
      <c r="D21" s="65">
        <f t="shared" si="6"/>
        <v>162209.68000000002</v>
      </c>
      <c r="E21" s="65">
        <f t="shared" si="6"/>
        <v>0</v>
      </c>
      <c r="F21" s="65">
        <f t="shared" ref="F21:G21" si="7">F19-F20</f>
        <v>0</v>
      </c>
      <c r="G21" s="65">
        <f t="shared" si="7"/>
        <v>0</v>
      </c>
      <c r="H21" s="65">
        <f t="shared" ref="H21:I21" si="8">H19-H20</f>
        <v>0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162398.81999999998</v>
      </c>
      <c r="C22" s="51">
        <f>AVERAGE($B$21:C21)</f>
        <v>158607.22499999998</v>
      </c>
      <c r="D22" s="51">
        <f>AVERAGE($B$21:D21)</f>
        <v>159808.04333333333</v>
      </c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88" customFormat="1" ht="21.75" thickBot="1" x14ac:dyDescent="0.3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f>150+150</f>
        <v>300</v>
      </c>
      <c r="C10" s="60">
        <v>94.91</v>
      </c>
      <c r="D10" s="60">
        <v>57.94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v>2500</v>
      </c>
      <c r="E14" s="39"/>
      <c r="F14" s="39"/>
      <c r="G14" s="39"/>
      <c r="H14" s="39"/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481.5</v>
      </c>
      <c r="C15" s="62">
        <v>220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1250</v>
      </c>
      <c r="C18" s="64">
        <v>1690</v>
      </c>
      <c r="D18" s="64">
        <v>2010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4531.5</v>
      </c>
      <c r="C19" s="65">
        <f t="shared" ref="C19:M19" si="1">SUM(C5:C18)</f>
        <v>4504.91</v>
      </c>
      <c r="D19" s="65">
        <f t="shared" si="1"/>
        <v>4567.9400000000005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4531.5</v>
      </c>
      <c r="C21" s="65">
        <f t="shared" ref="C21:M21" si="2">C19-C20</f>
        <v>4504.91</v>
      </c>
      <c r="D21" s="65">
        <f t="shared" si="2"/>
        <v>4567.9400000000005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4531.5</v>
      </c>
      <c r="C22" s="51">
        <f>AVERAGE($B$21:C21)</f>
        <v>4518.2049999999999</v>
      </c>
      <c r="D22" s="51">
        <f>AVERAGE($B$21:D21)</f>
        <v>4534.7833333333338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A5" sqref="A5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f>235.63+268.9</f>
        <v>504.53</v>
      </c>
      <c r="C7" s="60">
        <f>171.16+99.2</f>
        <v>270.36</v>
      </c>
      <c r="D7" s="60">
        <f>318.95+181.22</f>
        <v>500.16999999999996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350</v>
      </c>
      <c r="C10" s="60">
        <v>350</v>
      </c>
      <c r="D10" s="60">
        <v>350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4454.53</v>
      </c>
      <c r="C19" s="65">
        <f t="shared" ref="C19:M19" si="1">SUM(C5:C18)</f>
        <v>4220.3600000000006</v>
      </c>
      <c r="D19" s="65">
        <f t="shared" si="1"/>
        <v>4450.17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4.84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4454.53</v>
      </c>
      <c r="C21" s="65">
        <f t="shared" ref="C21:M21" si="2">C19-C20</f>
        <v>4220.3600000000006</v>
      </c>
      <c r="D21" s="65">
        <f t="shared" si="2"/>
        <v>4445.33</v>
      </c>
      <c r="E21" s="65">
        <f t="shared" si="2"/>
        <v>0</v>
      </c>
      <c r="F21" s="65">
        <f>F19-F20</f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4454.53</v>
      </c>
      <c r="C22" s="51">
        <f>AVERAGE($B$21:C21)</f>
        <v>4337.4449999999997</v>
      </c>
      <c r="D22" s="51">
        <f>AVERAGE($B$21:D21)</f>
        <v>4373.4066666666668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4960</v>
      </c>
      <c r="C12" s="62">
        <v>4480</v>
      </c>
      <c r="D12" s="62">
        <v>4960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ref="D19" si="2">SUM(D5:D18)</f>
        <v>4960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360</v>
      </c>
      <c r="C20" s="62">
        <v>0</v>
      </c>
      <c r="D20" s="62">
        <v>360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4480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f>1960+2240</f>
        <v>4200</v>
      </c>
      <c r="D12" s="62">
        <v>4650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50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P26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1500</v>
      </c>
      <c r="C5" s="60">
        <v>1500</v>
      </c>
      <c r="D5" s="60">
        <v>1500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345.8</v>
      </c>
      <c r="C7" s="60">
        <v>281.32</v>
      </c>
      <c r="D7" s="60">
        <v>443.11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119.99</v>
      </c>
      <c r="D10" s="60">
        <f>119.99+44.99</f>
        <v>164.98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2325</v>
      </c>
      <c r="C12" s="62">
        <v>2100</v>
      </c>
      <c r="D12" s="62">
        <v>2325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6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6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6" ht="15" customHeight="1" thickBot="1" x14ac:dyDescent="0.25">
      <c r="A19" s="44" t="s">
        <v>33</v>
      </c>
      <c r="B19" s="45">
        <f t="shared" ref="B19" si="0">SUM(B5:B18)</f>
        <v>4170.8</v>
      </c>
      <c r="C19" s="65">
        <f t="shared" ref="C19:M19" si="1">SUM(C5:C18)</f>
        <v>4001.31</v>
      </c>
      <c r="D19" s="65">
        <f t="shared" ref="D19" si="2">SUM(D5:D18)</f>
        <v>4433.09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P19" s="99"/>
    </row>
    <row r="20" spans="1:16" ht="15" customHeight="1" thickBot="1" x14ac:dyDescent="0.25">
      <c r="A20" s="46" t="s">
        <v>14</v>
      </c>
      <c r="B20" s="59">
        <v>0</v>
      </c>
      <c r="C20" s="62">
        <v>6.64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2"/>
      <c r="P20" s="99"/>
    </row>
    <row r="21" spans="1:16" ht="15" customHeight="1" thickBot="1" x14ac:dyDescent="0.25">
      <c r="A21" s="44" t="s">
        <v>15</v>
      </c>
      <c r="B21" s="45">
        <f>B19-B20</f>
        <v>4170.8</v>
      </c>
      <c r="C21" s="65">
        <f t="shared" ref="C21:M21" si="3">C19-C20</f>
        <v>3994.67</v>
      </c>
      <c r="D21" s="65">
        <f t="shared" si="3"/>
        <v>4433.09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6" ht="15" customHeight="1" thickBot="1" x14ac:dyDescent="0.25">
      <c r="A22" s="46" t="s">
        <v>12</v>
      </c>
      <c r="B22" s="51">
        <f>AVERAGE($B$21:B21)</f>
        <v>4170.8</v>
      </c>
      <c r="C22" s="51">
        <f>AVERAGE($B$21:C21)</f>
        <v>4082.7350000000001</v>
      </c>
      <c r="D22" s="51">
        <f>AVERAGE($B$21:D21)</f>
        <v>4199.5200000000004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6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6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6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zoomScaleNormal="100" workbookViewId="0">
      <selection activeCell="D20" sqref="D20:D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59">
        <v>0</v>
      </c>
      <c r="D20" s="59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ref="I21" si="4">I19-I20</f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ref="D21:E21" si="4">D19-D20</f>
        <v>4600</v>
      </c>
      <c r="E21" s="65">
        <f t="shared" si="4"/>
        <v>0</v>
      </c>
      <c r="F21" s="65">
        <f t="shared" si="3"/>
        <v>0</v>
      </c>
      <c r="G21" s="65">
        <f t="shared" si="3"/>
        <v>0</v>
      </c>
      <c r="H21" s="65">
        <f>H19-H20</f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/>
      <c r="F14" s="39"/>
      <c r="G14" s="39"/>
      <c r="H14" s="39"/>
      <c r="I14" s="39"/>
      <c r="J14" s="39"/>
      <c r="K14" s="39"/>
      <c r="L14" s="39"/>
      <c r="M14" s="63"/>
    </row>
    <row r="15" spans="1:13" s="6" customFormat="1" ht="15" customHeight="1" x14ac:dyDescent="0.2">
      <c r="A15" s="54" t="s">
        <v>29</v>
      </c>
      <c r="B15" s="39"/>
      <c r="C15" s="62">
        <v>258.60000000000002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4300</v>
      </c>
      <c r="C19" s="65">
        <f t="shared" ref="C19:M19" si="1">SUM(C5:C18)</f>
        <v>4558.6000000000004</v>
      </c>
      <c r="D19" s="65">
        <f t="shared" ref="D19" si="2">SUM(D5:D18)</f>
        <v>4300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4300</v>
      </c>
      <c r="C21" s="65">
        <f t="shared" ref="C21:M21" si="3">C19-C20</f>
        <v>4558.6000000000004</v>
      </c>
      <c r="D21" s="65">
        <f t="shared" si="3"/>
        <v>4300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>L19-L20</f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4300</v>
      </c>
      <c r="C22" s="51">
        <f>AVERAGE($B$21:C21)</f>
        <v>4429.3</v>
      </c>
      <c r="D22" s="51">
        <f>AVERAGE($B$21:D21)</f>
        <v>4386.2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2046.9</v>
      </c>
      <c r="C5" s="60">
        <v>2112.31</v>
      </c>
      <c r="D5" s="60">
        <v>2252.31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255.17</v>
      </c>
      <c r="C7" s="60"/>
      <c r="D7" s="60">
        <f>161.93+253.21</f>
        <v>415.14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f>140+149.9</f>
        <v>289.89999999999998</v>
      </c>
      <c r="C10" s="60">
        <v>149.9</v>
      </c>
      <c r="D10" s="60">
        <v>134.9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1700</v>
      </c>
      <c r="C12" s="39">
        <v>1700</v>
      </c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>
        <v>2000</v>
      </c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4291.97</v>
      </c>
      <c r="C19" s="65">
        <f t="shared" ref="C19:M19" si="1">SUM(C5:C18)</f>
        <v>3962.21</v>
      </c>
      <c r="D19" s="65">
        <f t="shared" ref="D19" si="2">SUM(D5:D18)</f>
        <v>4802.3500000000004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202.35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4291.97</v>
      </c>
      <c r="C21" s="65">
        <f t="shared" ref="C21:M21" si="3">C19-C20</f>
        <v>3962.21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4291.97</v>
      </c>
      <c r="C22" s="51">
        <f>AVERAGE($B$21:C21)</f>
        <v>4127.09</v>
      </c>
      <c r="D22" s="51">
        <f>AVERAGE($B$21:D21)</f>
        <v>4284.7266666666665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03" t="s">
        <v>0</v>
      </c>
      <c r="B3" s="105" t="s">
        <v>1</v>
      </c>
      <c r="C3" s="105" t="s">
        <v>2</v>
      </c>
      <c r="D3" s="105" t="s">
        <v>3</v>
      </c>
      <c r="E3" s="105" t="s">
        <v>4</v>
      </c>
      <c r="F3" s="105" t="s">
        <v>5</v>
      </c>
      <c r="G3" s="105" t="s">
        <v>6</v>
      </c>
      <c r="H3" s="105" t="s">
        <v>7</v>
      </c>
      <c r="I3" s="105" t="s">
        <v>16</v>
      </c>
      <c r="J3" s="105" t="s">
        <v>8</v>
      </c>
      <c r="K3" s="105" t="s">
        <v>9</v>
      </c>
      <c r="L3" s="105" t="s">
        <v>10</v>
      </c>
      <c r="M3" s="107" t="s">
        <v>11</v>
      </c>
    </row>
    <row r="4" spans="1:14" s="37" customFormat="1" ht="11.25" x14ac:dyDescent="0.25">
      <c r="A4" s="104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35" t="s">
        <v>19</v>
      </c>
      <c r="B5" s="109" t="s">
        <v>39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110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11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11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110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11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110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110"/>
      <c r="C12" s="62">
        <v>4200</v>
      </c>
      <c r="D12" s="62">
        <v>4650</v>
      </c>
      <c r="E12" s="60"/>
      <c r="F12" s="62"/>
      <c r="G12" s="62"/>
      <c r="H12" s="62"/>
      <c r="I12" s="62"/>
      <c r="J12" s="60"/>
      <c r="K12" s="62"/>
      <c r="L12" s="62"/>
      <c r="M12" s="63"/>
    </row>
    <row r="13" spans="1:14" s="15" customFormat="1" ht="15" customHeight="1" x14ac:dyDescent="0.2">
      <c r="A13" s="40" t="s">
        <v>27</v>
      </c>
      <c r="B13" s="110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110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110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110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110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110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110"/>
      <c r="C19" s="65">
        <f t="shared" ref="C19" si="0">SUM(C5:C18)</f>
        <v>4200</v>
      </c>
      <c r="D19" s="65">
        <f t="shared" ref="D19" si="1">SUM(D5:D18)</f>
        <v>4650</v>
      </c>
      <c r="E19" s="65">
        <f t="shared" ref="E19:M19" si="2">SUM(E5:E18)</f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110"/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110"/>
      <c r="C21" s="65">
        <f t="shared" ref="C21" si="3">C19-C20</f>
        <v>4200</v>
      </c>
      <c r="D21" s="65">
        <f t="shared" ref="D21:M21" si="4">D19-D20</f>
        <v>4600</v>
      </c>
      <c r="E21" s="65">
        <f t="shared" si="4"/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110"/>
      <c r="C22" s="51">
        <f>AVERAGE($B$21:C21)</f>
        <v>4200</v>
      </c>
      <c r="D22" s="51">
        <f>AVERAGE($B$21:D21)</f>
        <v>4400</v>
      </c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111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6">
    <mergeCell ref="B5:B23"/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4753.2299999999996</v>
      </c>
      <c r="C12" s="62">
        <v>4293.24</v>
      </c>
      <c r="D12" s="62">
        <v>4753.2299999999996</v>
      </c>
      <c r="E12" s="60"/>
      <c r="F12" s="60"/>
      <c r="G12" s="60"/>
      <c r="H12" s="60"/>
      <c r="I12" s="60"/>
      <c r="J12" s="60"/>
      <c r="K12" s="60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4753.2299999999996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153.22999999999999</v>
      </c>
      <c r="C20" s="62">
        <v>0</v>
      </c>
      <c r="D20" s="62">
        <v>153.22999999999999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D23" sqref="D23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1618.2</v>
      </c>
      <c r="C5" s="60">
        <f>1614.3+3.9</f>
        <v>1618.2</v>
      </c>
      <c r="D5" s="60">
        <f>1614.3+3.9</f>
        <v>1618.2</v>
      </c>
      <c r="E5" s="60"/>
      <c r="F5" s="60"/>
      <c r="G5" s="60"/>
      <c r="H5" s="60"/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507.97</v>
      </c>
      <c r="D6" s="36">
        <v>507.97</v>
      </c>
      <c r="E6" s="36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64.260000000000005</v>
      </c>
      <c r="C7" s="60">
        <v>139.08000000000001</v>
      </c>
      <c r="D7" s="60">
        <v>131.44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99.47</v>
      </c>
      <c r="D9" s="60">
        <v>99.47</v>
      </c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427.86+297.21+500+249.99+249.99</f>
        <v>1725.05</v>
      </c>
      <c r="C10" s="60">
        <f>500+249.99+427.85+249.99+299.99</f>
        <v>1727.8200000000002</v>
      </c>
      <c r="D10" s="60">
        <f>500+430.86+249.99*2+299.99</f>
        <v>1730.8300000000002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3865.6900000000005</v>
      </c>
      <c r="C19" s="65">
        <f t="shared" ref="C19:M19" si="1">SUM(C5:C18)</f>
        <v>4092.54</v>
      </c>
      <c r="D19" s="65">
        <f t="shared" ref="D19" si="2">SUM(D5:D18)</f>
        <v>4087.91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3865.6900000000005</v>
      </c>
      <c r="C21" s="65">
        <f t="shared" ref="C21:M21" si="3">C19-C20</f>
        <v>4092.54</v>
      </c>
      <c r="D21" s="65">
        <f t="shared" si="3"/>
        <v>4087.91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3865.6900000000005</v>
      </c>
      <c r="C22" s="51">
        <f>AVERAGE($B$21:C21)</f>
        <v>3979.1150000000002</v>
      </c>
      <c r="D22" s="51">
        <f>AVERAGE($B$21:D21)</f>
        <v>4015.3799999999997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D20" sqref="D20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1300</v>
      </c>
      <c r="C5" s="60">
        <v>1300</v>
      </c>
      <c r="D5" s="60">
        <v>1300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129.05000000000001</v>
      </c>
      <c r="C7" s="60">
        <v>142.78</v>
      </c>
      <c r="D7" s="60">
        <v>163.72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65*31</f>
        <v>2015</v>
      </c>
      <c r="C12" s="62">
        <v>1820</v>
      </c>
      <c r="D12" s="62">
        <f>455+1600.08</f>
        <v>2055.08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41.98</v>
      </c>
      <c r="C15" s="62"/>
      <c r="D15" s="62">
        <v>114.95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3486.03</v>
      </c>
      <c r="C19" s="65">
        <f t="shared" ref="C19:M19" si="1">SUM(C5:C18)</f>
        <v>3262.7799999999997</v>
      </c>
      <c r="D19" s="65">
        <f t="shared" ref="D19" si="2">SUM(D5:D18)</f>
        <v>3633.75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41.98</v>
      </c>
      <c r="C20" s="62">
        <v>0</v>
      </c>
      <c r="D20" s="62">
        <f>114.95+2.39</f>
        <v>117.34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3444.05</v>
      </c>
      <c r="C21" s="65">
        <f t="shared" ref="C21:M21" si="3">C19-C20</f>
        <v>3262.7799999999997</v>
      </c>
      <c r="D21" s="65">
        <f t="shared" si="3"/>
        <v>3516.41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3444.05</v>
      </c>
      <c r="C22" s="51">
        <f>AVERAGE($B$21:C21)</f>
        <v>3353.415</v>
      </c>
      <c r="D22" s="51">
        <f>AVERAGE($B$21:D21)</f>
        <v>3407.7466666666664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3100</v>
      </c>
      <c r="C12" s="62">
        <v>2800</v>
      </c>
      <c r="D12" s="62">
        <v>3100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4900</v>
      </c>
      <c r="C19" s="65">
        <f t="shared" ref="C19:M19" si="1">SUM(C5:C18)</f>
        <v>4600</v>
      </c>
      <c r="D19" s="65">
        <f t="shared" si="1"/>
        <v>4900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300</v>
      </c>
      <c r="C20" s="62">
        <v>0</v>
      </c>
      <c r="D20" s="62">
        <v>300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5704</v>
      </c>
      <c r="C12" s="62">
        <v>5152</v>
      </c>
      <c r="D12" s="62">
        <v>5704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5704</v>
      </c>
      <c r="C19" s="65">
        <f t="shared" ref="C19:M19" si="1">SUM(C5:C18)</f>
        <v>5152</v>
      </c>
      <c r="D19" s="65">
        <f t="shared" ref="D19" si="2">SUM(D5:D18)</f>
        <v>5704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1104</v>
      </c>
      <c r="C20" s="62">
        <v>552</v>
      </c>
      <c r="D20" s="62">
        <v>1104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>
        <v>2500</v>
      </c>
      <c r="C5" s="60">
        <v>2500</v>
      </c>
      <c r="D5" s="60">
        <v>2500</v>
      </c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227.19</v>
      </c>
      <c r="C7" s="60">
        <v>151.1</v>
      </c>
      <c r="D7" s="60">
        <f>150.63+242.26</f>
        <v>392.89</v>
      </c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125</v>
      </c>
      <c r="C10" s="60">
        <v>115</v>
      </c>
      <c r="D10" s="60">
        <v>127.91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>
        <v>1296</v>
      </c>
      <c r="C12" s="62">
        <v>1400</v>
      </c>
      <c r="D12" s="62">
        <v>1200</v>
      </c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>
        <v>209.33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4148.1900000000005</v>
      </c>
      <c r="C19" s="65">
        <f t="shared" ref="C19:M19" si="1">SUM(C5:C18)</f>
        <v>4166.1000000000004</v>
      </c>
      <c r="D19" s="65">
        <f t="shared" si="1"/>
        <v>4430.1299999999992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</v>
      </c>
      <c r="D20" s="62">
        <v>8.5299999999999994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4148.1900000000005</v>
      </c>
      <c r="C21" s="65">
        <f t="shared" ref="C21:M21" si="2">C19-C20</f>
        <v>4156.1000000000004</v>
      </c>
      <c r="D21" s="65">
        <f t="shared" si="2"/>
        <v>4421.5999999999995</v>
      </c>
      <c r="E21" s="65">
        <f t="shared" ref="E21" si="3">E19-E20</f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4148.1900000000005</v>
      </c>
      <c r="C22" s="51">
        <f>AVERAGE($B$21:C21)</f>
        <v>4152.1450000000004</v>
      </c>
      <c r="D22" s="51">
        <f>AVERAGE($B$21:D21)</f>
        <v>4241.9633333333331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/>
      <c r="F12" s="39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997</v>
      </c>
      <c r="C15" s="62">
        <v>746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3497</v>
      </c>
      <c r="C19" s="65">
        <f t="shared" ref="C19:M19" si="1">SUM(C5:C18)</f>
        <v>3246</v>
      </c>
      <c r="D19" s="65">
        <f t="shared" ref="D19" si="2">SUM(D5:D18)</f>
        <v>2500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3497</v>
      </c>
      <c r="C21" s="65">
        <f t="shared" ref="C21:M21" si="3">C19-C20</f>
        <v>3246</v>
      </c>
      <c r="D21" s="65">
        <f t="shared" si="3"/>
        <v>2500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3497</v>
      </c>
      <c r="C22" s="51">
        <f>AVERAGE($B$21:C21)</f>
        <v>3371.5</v>
      </c>
      <c r="D22" s="51">
        <f>AVERAGE($B$21:D21)</f>
        <v>3081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sqref="A1:M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/>
      <c r="F12" s="39"/>
      <c r="G12" s="39"/>
      <c r="H12" s="39"/>
      <c r="I12" s="39"/>
      <c r="J12" s="39"/>
      <c r="K12" s="39"/>
      <c r="L12" s="39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:M19" si="0">SUM(B5:B18)</f>
        <v>4800</v>
      </c>
      <c r="C19" s="65">
        <f t="shared" si="0"/>
        <v>4800</v>
      </c>
      <c r="D19" s="65">
        <f t="shared" si="0"/>
        <v>4800</v>
      </c>
      <c r="E19" s="65">
        <f t="shared" si="0"/>
        <v>0</v>
      </c>
      <c r="F19" s="65">
        <f t="shared" si="0"/>
        <v>0</v>
      </c>
      <c r="G19" s="65">
        <f t="shared" si="0"/>
        <v>0</v>
      </c>
      <c r="H19" s="65">
        <f t="shared" si="0"/>
        <v>0</v>
      </c>
      <c r="I19" s="65">
        <f t="shared" si="0"/>
        <v>0</v>
      </c>
      <c r="J19" s="65">
        <f t="shared" si="0"/>
        <v>0</v>
      </c>
      <c r="K19" s="65">
        <f t="shared" si="0"/>
        <v>0</v>
      </c>
      <c r="L19" s="65">
        <f t="shared" si="0"/>
        <v>0</v>
      </c>
      <c r="M19" s="65">
        <f t="shared" si="0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59">
        <v>200</v>
      </c>
      <c r="D20" s="59">
        <v>200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1">C19-C20</f>
        <v>4600</v>
      </c>
      <c r="D21" s="65">
        <f t="shared" si="1"/>
        <v>4600</v>
      </c>
      <c r="E21" s="65">
        <f t="shared" si="1"/>
        <v>0</v>
      </c>
      <c r="F21" s="65">
        <f t="shared" si="1"/>
        <v>0</v>
      </c>
      <c r="G21" s="65">
        <f t="shared" si="1"/>
        <v>0</v>
      </c>
      <c r="H21" s="65">
        <f t="shared" si="1"/>
        <v>0</v>
      </c>
      <c r="I21" s="65">
        <f t="shared" si="1"/>
        <v>0</v>
      </c>
      <c r="J21" s="65">
        <f t="shared" si="1"/>
        <v>0</v>
      </c>
      <c r="K21" s="65">
        <f t="shared" si="1"/>
        <v>0</v>
      </c>
      <c r="L21" s="65">
        <f t="shared" si="1"/>
        <v>0</v>
      </c>
      <c r="M21" s="65">
        <f t="shared" si="1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E85C7-B29C-4FDB-B0F6-016975FD36F8}">
  <sheetPr>
    <tabColor theme="1" tint="4.9989318521683403E-2"/>
    <pageSetUpPr fitToPage="1"/>
  </sheetPr>
  <dimension ref="A1:M24"/>
  <sheetViews>
    <sheetView zoomScaleNormal="100" workbookViewId="0">
      <selection activeCell="D5" sqref="D5:M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123" t="s">
        <v>40</v>
      </c>
      <c r="E5" s="123"/>
      <c r="F5" s="123"/>
      <c r="G5" s="123"/>
      <c r="H5" s="123"/>
      <c r="I5" s="123"/>
      <c r="J5" s="123"/>
      <c r="K5" s="123"/>
      <c r="L5" s="123"/>
      <c r="M5" s="124"/>
    </row>
    <row r="6" spans="1:13" s="37" customFormat="1" ht="15" customHeight="1" x14ac:dyDescent="0.25">
      <c r="A6" s="53" t="s">
        <v>20</v>
      </c>
      <c r="B6" s="36"/>
      <c r="C6" s="60"/>
      <c r="D6" s="125"/>
      <c r="E6" s="125"/>
      <c r="F6" s="125"/>
      <c r="G6" s="125"/>
      <c r="H6" s="125"/>
      <c r="I6" s="125"/>
      <c r="J6" s="125"/>
      <c r="K6" s="125"/>
      <c r="L6" s="125"/>
      <c r="M6" s="126"/>
    </row>
    <row r="7" spans="1:13" s="37" customFormat="1" ht="15" customHeight="1" x14ac:dyDescent="0.25">
      <c r="A7" s="53" t="s">
        <v>21</v>
      </c>
      <c r="B7" s="36"/>
      <c r="C7" s="60"/>
      <c r="D7" s="125"/>
      <c r="E7" s="125"/>
      <c r="F7" s="125"/>
      <c r="G7" s="125"/>
      <c r="H7" s="125"/>
      <c r="I7" s="125"/>
      <c r="J7" s="125"/>
      <c r="K7" s="125"/>
      <c r="L7" s="125"/>
      <c r="M7" s="126"/>
    </row>
    <row r="8" spans="1:13" s="37" customFormat="1" ht="15" customHeight="1" x14ac:dyDescent="0.25">
      <c r="A8" s="53" t="s">
        <v>22</v>
      </c>
      <c r="B8" s="36"/>
      <c r="C8" s="60"/>
      <c r="D8" s="125"/>
      <c r="E8" s="125"/>
      <c r="F8" s="125"/>
      <c r="G8" s="125"/>
      <c r="H8" s="125"/>
      <c r="I8" s="125"/>
      <c r="J8" s="125"/>
      <c r="K8" s="125"/>
      <c r="L8" s="125"/>
      <c r="M8" s="126"/>
    </row>
    <row r="9" spans="1:13" s="37" customFormat="1" ht="15" customHeight="1" x14ac:dyDescent="0.25">
      <c r="A9" s="53" t="s">
        <v>23</v>
      </c>
      <c r="B9" s="36"/>
      <c r="C9" s="60"/>
      <c r="D9" s="125"/>
      <c r="E9" s="125"/>
      <c r="F9" s="125"/>
      <c r="G9" s="125"/>
      <c r="H9" s="125"/>
      <c r="I9" s="125"/>
      <c r="J9" s="125"/>
      <c r="K9" s="125"/>
      <c r="L9" s="125"/>
      <c r="M9" s="126"/>
    </row>
    <row r="10" spans="1:13" s="37" customFormat="1" ht="15" customHeight="1" x14ac:dyDescent="0.25">
      <c r="A10" s="53" t="s">
        <v>24</v>
      </c>
      <c r="B10" s="36"/>
      <c r="C10" s="60"/>
      <c r="D10" s="125"/>
      <c r="E10" s="125"/>
      <c r="F10" s="125"/>
      <c r="G10" s="125"/>
      <c r="H10" s="125"/>
      <c r="I10" s="125"/>
      <c r="J10" s="125"/>
      <c r="K10" s="125"/>
      <c r="L10" s="125"/>
      <c r="M10" s="126"/>
    </row>
    <row r="11" spans="1:13" s="37" customFormat="1" ht="15" customHeight="1" x14ac:dyDescent="0.25">
      <c r="A11" s="52" t="s">
        <v>25</v>
      </c>
      <c r="B11" s="39"/>
      <c r="C11" s="62"/>
      <c r="D11" s="125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s="41" customFormat="1" ht="15" customHeight="1" x14ac:dyDescent="0.25">
      <c r="A12" s="54" t="s">
        <v>26</v>
      </c>
      <c r="B12" s="39">
        <v>4650</v>
      </c>
      <c r="C12" s="62"/>
      <c r="D12" s="125"/>
      <c r="E12" s="125"/>
      <c r="F12" s="125"/>
      <c r="G12" s="125"/>
      <c r="H12" s="125"/>
      <c r="I12" s="125"/>
      <c r="J12" s="125"/>
      <c r="K12" s="125"/>
      <c r="L12" s="125"/>
      <c r="M12" s="126"/>
    </row>
    <row r="13" spans="1:13" s="42" customFormat="1" ht="15" customHeight="1" x14ac:dyDescent="0.25">
      <c r="A13" s="54" t="s">
        <v>27</v>
      </c>
      <c r="B13" s="39"/>
      <c r="C13" s="62"/>
      <c r="D13" s="125"/>
      <c r="E13" s="125"/>
      <c r="F13" s="125"/>
      <c r="G13" s="125"/>
      <c r="H13" s="125"/>
      <c r="I13" s="125"/>
      <c r="J13" s="125"/>
      <c r="K13" s="125"/>
      <c r="L13" s="125"/>
      <c r="M13" s="126"/>
    </row>
    <row r="14" spans="1:13" s="41" customFormat="1" ht="15" customHeight="1" x14ac:dyDescent="0.25">
      <c r="A14" s="54" t="s">
        <v>28</v>
      </c>
      <c r="B14" s="39"/>
      <c r="C14" s="62"/>
      <c r="D14" s="125"/>
      <c r="E14" s="125"/>
      <c r="F14" s="125"/>
      <c r="G14" s="125"/>
      <c r="H14" s="125"/>
      <c r="I14" s="125"/>
      <c r="J14" s="125"/>
      <c r="K14" s="125"/>
      <c r="L14" s="125"/>
      <c r="M14" s="126"/>
    </row>
    <row r="15" spans="1:13" s="42" customFormat="1" ht="15" customHeight="1" x14ac:dyDescent="0.25">
      <c r="A15" s="55" t="s">
        <v>29</v>
      </c>
      <c r="B15" s="39"/>
      <c r="C15" s="62"/>
      <c r="D15" s="125"/>
      <c r="E15" s="125"/>
      <c r="F15" s="125"/>
      <c r="G15" s="125"/>
      <c r="H15" s="125"/>
      <c r="I15" s="125"/>
      <c r="J15" s="125"/>
      <c r="K15" s="125"/>
      <c r="L15" s="125"/>
      <c r="M15" s="126"/>
    </row>
    <row r="16" spans="1:13" s="42" customFormat="1" ht="15" customHeight="1" x14ac:dyDescent="0.25">
      <c r="A16" s="54" t="s">
        <v>30</v>
      </c>
      <c r="B16" s="39"/>
      <c r="C16" s="62"/>
      <c r="D16" s="125"/>
      <c r="E16" s="125"/>
      <c r="F16" s="125"/>
      <c r="G16" s="125"/>
      <c r="H16" s="125"/>
      <c r="I16" s="125"/>
      <c r="J16" s="125"/>
      <c r="K16" s="125"/>
      <c r="L16" s="125"/>
      <c r="M16" s="126"/>
    </row>
    <row r="17" spans="1:13" s="37" customFormat="1" ht="15" customHeight="1" x14ac:dyDescent="0.25">
      <c r="A17" s="54" t="s">
        <v>31</v>
      </c>
      <c r="B17" s="39"/>
      <c r="C17" s="62"/>
      <c r="D17" s="125"/>
      <c r="E17" s="125"/>
      <c r="F17" s="125"/>
      <c r="G17" s="125"/>
      <c r="H17" s="125"/>
      <c r="I17" s="125"/>
      <c r="J17" s="125"/>
      <c r="K17" s="125"/>
      <c r="L17" s="125"/>
      <c r="M17" s="126"/>
    </row>
    <row r="18" spans="1:13" s="37" customFormat="1" ht="15" customHeight="1" thickBot="1" x14ac:dyDescent="0.3">
      <c r="A18" s="56" t="s">
        <v>32</v>
      </c>
      <c r="B18" s="58"/>
      <c r="C18" s="64"/>
      <c r="D18" s="125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3" s="37" customFormat="1" ht="15" customHeight="1" thickBot="1" x14ac:dyDescent="0.3">
      <c r="A19" s="44" t="s">
        <v>33</v>
      </c>
      <c r="B19" s="45">
        <f t="shared" ref="B19:C19" si="0">SUM(B5:B18)</f>
        <v>4650</v>
      </c>
      <c r="C19" s="65">
        <f t="shared" si="0"/>
        <v>0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6"/>
    </row>
    <row r="20" spans="1:13" s="37" customFormat="1" ht="15" customHeight="1" thickBot="1" x14ac:dyDescent="0.3">
      <c r="A20" s="46" t="s">
        <v>14</v>
      </c>
      <c r="B20" s="59">
        <v>50</v>
      </c>
      <c r="C20" s="62">
        <v>0</v>
      </c>
      <c r="D20" s="125"/>
      <c r="E20" s="125"/>
      <c r="F20" s="125"/>
      <c r="G20" s="125"/>
      <c r="H20" s="125"/>
      <c r="I20" s="125"/>
      <c r="J20" s="125"/>
      <c r="K20" s="125"/>
      <c r="L20" s="125"/>
      <c r="M20" s="126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" si="1">C19-C20</f>
        <v>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6"/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v>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6"/>
    </row>
    <row r="23" spans="1:13" s="37" customFormat="1" ht="15" customHeight="1" thickBot="1" x14ac:dyDescent="0.3">
      <c r="A23" s="57" t="s">
        <v>13</v>
      </c>
      <c r="B23" s="48"/>
      <c r="C23" s="48"/>
      <c r="D23" s="127"/>
      <c r="E23" s="127"/>
      <c r="F23" s="127"/>
      <c r="G23" s="127"/>
      <c r="H23" s="127"/>
      <c r="I23" s="127"/>
      <c r="J23" s="127"/>
      <c r="K23" s="127"/>
      <c r="L23" s="127"/>
      <c r="M23" s="128"/>
    </row>
    <row r="24" spans="1:13" ht="15" x14ac:dyDescent="0.25">
      <c r="A24"/>
    </row>
  </sheetData>
  <mergeCells count="16">
    <mergeCell ref="D5:M23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D22" sqref="D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5" customFormat="1" ht="21.75" thickBot="1" x14ac:dyDescent="0.25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2790</v>
      </c>
      <c r="C12" s="62">
        <v>2520</v>
      </c>
      <c r="D12" s="62">
        <v>2790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4590</v>
      </c>
      <c r="C19" s="65">
        <f t="shared" ref="C19:M19" si="1">SUM(C5:C18)</f>
        <v>4320</v>
      </c>
      <c r="D19" s="65">
        <f t="shared" ref="D19" si="2">SUM(D5:D18)</f>
        <v>4590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3">
        <v>0</v>
      </c>
    </row>
    <row r="21" spans="1:13" ht="15" customHeight="1" thickBot="1" x14ac:dyDescent="0.25">
      <c r="A21" s="44" t="s">
        <v>15</v>
      </c>
      <c r="B21" s="45">
        <f>B19-B20</f>
        <v>4590</v>
      </c>
      <c r="C21" s="65">
        <f t="shared" ref="C21:M21" si="3">C19-C20</f>
        <v>4320</v>
      </c>
      <c r="D21" s="65">
        <f t="shared" si="3"/>
        <v>4590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4590</v>
      </c>
      <c r="C22" s="51">
        <f>AVERAGE($B$21:C21)</f>
        <v>4455</v>
      </c>
      <c r="D22" s="51">
        <f>AVERAGE($B$21:D21)</f>
        <v>4500</v>
      </c>
      <c r="E22" s="51"/>
      <c r="F22" s="51"/>
      <c r="G22" s="51"/>
      <c r="H22" s="51"/>
      <c r="I22" s="51"/>
      <c r="J22" s="51"/>
      <c r="K22" s="51"/>
      <c r="L22" s="51"/>
      <c r="M22" s="98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39">
        <v>4500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/>
      <c r="F20" s="59"/>
      <c r="G20" s="59"/>
      <c r="H20" s="59"/>
      <c r="I20" s="59"/>
      <c r="J20" s="59"/>
      <c r="K20" s="59"/>
      <c r="L20" s="59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>
        <v>33.5</v>
      </c>
      <c r="C7" s="60">
        <v>30.99</v>
      </c>
      <c r="D7" s="60">
        <v>61.26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1033.5</v>
      </c>
      <c r="C19" s="65">
        <f t="shared" ref="C19:M19" si="1">SUM(C5:C18)</f>
        <v>1030.99</v>
      </c>
      <c r="D19" s="65">
        <f t="shared" si="1"/>
        <v>1061.26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1033.5</v>
      </c>
      <c r="C21" s="65">
        <f t="shared" ref="C21:M21" si="2">C19-C20</f>
        <v>1030.99</v>
      </c>
      <c r="D21" s="65">
        <f t="shared" si="2"/>
        <v>1061.26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1033.5</v>
      </c>
      <c r="C22" s="51">
        <f>AVERAGE($B$21:C21)</f>
        <v>1032.2449999999999</v>
      </c>
      <c r="D22" s="51">
        <f>AVERAGE($B$21:D21)</f>
        <v>1041.9166666666667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D18" sqref="D18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2000</v>
      </c>
      <c r="C5" s="60">
        <v>2000</v>
      </c>
      <c r="D5" s="60">
        <v>2000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312.79000000000002</v>
      </c>
      <c r="C7" s="60"/>
      <c r="D7" s="60">
        <f>1183.89+699.4</f>
        <v>1883.29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15.25</v>
      </c>
      <c r="C8" s="60"/>
      <c r="D8" s="60">
        <v>15.51</v>
      </c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>
        <v>108.2</v>
      </c>
      <c r="D10" s="60">
        <v>122.2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1800</v>
      </c>
      <c r="C12" s="39">
        <v>1800</v>
      </c>
      <c r="D12" s="39">
        <v>1800</v>
      </c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4128.04</v>
      </c>
      <c r="C19" s="65">
        <f t="shared" ref="C19:M19" si="1">SUM(C5:C18)</f>
        <v>3908.2</v>
      </c>
      <c r="D19" s="65">
        <f t="shared" si="1"/>
        <v>5821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f>0.1+2.49</f>
        <v>2.5900000000000003</v>
      </c>
      <c r="C20" s="62">
        <v>0</v>
      </c>
      <c r="D20" s="62">
        <v>1221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4125.45</v>
      </c>
      <c r="C21" s="65">
        <f t="shared" ref="C21:M21" si="2">C19-C20</f>
        <v>3908.2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4125.45</v>
      </c>
      <c r="C22" s="51">
        <f>AVERAGE($B$21:C21)</f>
        <v>4016.8249999999998</v>
      </c>
      <c r="D22" s="51">
        <f>AVERAGE($B$21:D21)</f>
        <v>4211.2166666666662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x14ac:dyDescent="0.25">
      <c r="A5" s="26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4984</v>
      </c>
      <c r="C12" s="39">
        <v>4984</v>
      </c>
      <c r="D12" s="39">
        <v>4984</v>
      </c>
      <c r="E12" s="62"/>
      <c r="F12" s="62"/>
      <c r="G12" s="62"/>
      <c r="H12" s="62"/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4984</v>
      </c>
      <c r="C19" s="65">
        <f>SUM(C5:C18)</f>
        <v>4984</v>
      </c>
      <c r="D19" s="65">
        <f>SUM(D5:D18)</f>
        <v>4984</v>
      </c>
      <c r="E19" s="65">
        <f>SUM(E5:E18)</f>
        <v>0</v>
      </c>
      <c r="F19" s="65">
        <f t="shared" ref="F19:M19" si="1">SUM(F5:F18)</f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384</v>
      </c>
      <c r="C20" s="59">
        <v>384</v>
      </c>
      <c r="D20" s="59">
        <v>384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3900</v>
      </c>
      <c r="C12" s="39">
        <v>3900</v>
      </c>
      <c r="D12" s="39">
        <v>3900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3900</v>
      </c>
      <c r="C19" s="65">
        <f t="shared" ref="C19:M19" si="1">SUM(C5:C18)</f>
        <v>3900</v>
      </c>
      <c r="D19" s="65">
        <f t="shared" si="1"/>
        <v>3900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3900</v>
      </c>
      <c r="C21" s="65">
        <f t="shared" ref="C21:M21" si="2">C19-C20</f>
        <v>3900</v>
      </c>
      <c r="D21" s="65">
        <f t="shared" ref="D21:E21" si="3">D19-D20</f>
        <v>3900</v>
      </c>
      <c r="E21" s="65">
        <f t="shared" si="3"/>
        <v>0</v>
      </c>
      <c r="F21" s="65">
        <f t="shared" si="2"/>
        <v>0</v>
      </c>
      <c r="G21" s="65">
        <f t="shared" ref="G21" si="4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3900</v>
      </c>
      <c r="C22" s="51">
        <f>AVERAGE($B$21:C21)</f>
        <v>3900</v>
      </c>
      <c r="D22" s="51">
        <f>AVERAGE($B$21:D21)</f>
        <v>3900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3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5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95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2376.46+2376.77</f>
        <v>4753.2299999999996</v>
      </c>
      <c r="C12" s="62">
        <f>2146.48+2146.76</f>
        <v>4293.24</v>
      </c>
      <c r="D12" s="62">
        <v>4753.2299999999996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4753.2299999999996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153.22999999999999</v>
      </c>
      <c r="C20" s="62">
        <v>0</v>
      </c>
      <c r="D20" s="62">
        <v>153.22999999999999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ref="G21" si="3">G19-G20</f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4446.62</v>
      </c>
      <c r="D22" s="51">
        <f>AVERAGE($B$21:D21)</f>
        <v>4497.7466666666669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4200</v>
      </c>
      <c r="C12" s="62">
        <v>3150</v>
      </c>
      <c r="D12" s="62">
        <v>4650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4200</v>
      </c>
      <c r="C19" s="65">
        <f t="shared" ref="C19:M19" si="1">SUM(C5:C18)</f>
        <v>3150</v>
      </c>
      <c r="D19" s="65">
        <f t="shared" si="1"/>
        <v>4650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4200</v>
      </c>
      <c r="C21" s="65">
        <f t="shared" ref="C21:M21" si="2">C19-C20</f>
        <v>3150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4200</v>
      </c>
      <c r="C22" s="51">
        <f>AVERAGE($B$21:C21)</f>
        <v>3675</v>
      </c>
      <c r="D22" s="51">
        <f>AVERAGE($B$21:D21)</f>
        <v>3983.3333333333335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D23" sqref="D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>
        <v>3206.9</v>
      </c>
      <c r="C5" s="60">
        <v>3206.9</v>
      </c>
      <c r="D5" s="60">
        <v>3206.9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1900</v>
      </c>
      <c r="C12" s="39">
        <v>1900</v>
      </c>
      <c r="D12" s="39">
        <v>1900</v>
      </c>
      <c r="E12" s="60"/>
      <c r="F12" s="60"/>
      <c r="G12" s="60"/>
      <c r="H12" s="60"/>
      <c r="I12" s="60"/>
      <c r="J12" s="60"/>
      <c r="K12" s="60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5106.8999999999996</v>
      </c>
      <c r="C19" s="65">
        <f t="shared" ref="C19:M19" si="1">SUM(C5:C18)</f>
        <v>5106.8999999999996</v>
      </c>
      <c r="D19" s="65">
        <f t="shared" si="1"/>
        <v>5106.8999999999996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506.9</v>
      </c>
      <c r="C20" s="59">
        <v>506.9</v>
      </c>
      <c r="D20" s="59">
        <v>506.9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D21" sqref="D21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>
        <v>2300</v>
      </c>
      <c r="C5" s="60">
        <v>2300</v>
      </c>
      <c r="D5" s="60">
        <v>2300</v>
      </c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>
        <v>639.97</v>
      </c>
      <c r="C7" s="60">
        <v>339.04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>
        <f>180+370</f>
        <v>550</v>
      </c>
      <c r="D13" s="62">
        <f>200+1450</f>
        <v>1650</v>
      </c>
      <c r="E13" s="60"/>
      <c r="F13" s="60"/>
      <c r="G13" s="62"/>
      <c r="H13" s="62"/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74.599999999999994</v>
      </c>
      <c r="C15" s="62">
        <f>47.8+44.2</f>
        <v>92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3014.57</v>
      </c>
      <c r="C19" s="65">
        <f t="shared" ref="C19:M19" si="1">SUM(C5:C18)</f>
        <v>3281.04</v>
      </c>
      <c r="D19" s="65">
        <f t="shared" si="1"/>
        <v>3950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9.5299999999999994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3014.57</v>
      </c>
      <c r="C21" s="65">
        <f t="shared" ref="C21:M21" si="2">C19-C20</f>
        <v>3271.5099999999998</v>
      </c>
      <c r="D21" s="65">
        <f t="shared" si="2"/>
        <v>3950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3014.57</v>
      </c>
      <c r="C22" s="51">
        <f>AVERAGE($B$21:C21)</f>
        <v>3143.04</v>
      </c>
      <c r="D22" s="51">
        <f>AVERAGE($B$21:D21)</f>
        <v>3412.0266666666666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8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36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4400</v>
      </c>
      <c r="D12" s="39">
        <v>4400</v>
      </c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93" t="s">
        <v>29</v>
      </c>
      <c r="B15" s="39">
        <f>345.43+123.91</f>
        <v>469.34000000000003</v>
      </c>
      <c r="C15" s="62">
        <v>245.9</v>
      </c>
      <c r="D15" s="62">
        <v>213.94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4477.34</v>
      </c>
      <c r="C19" s="65">
        <f t="shared" ref="C19:M19" si="1">SUM(C5:C18)</f>
        <v>4645.8999999999996</v>
      </c>
      <c r="D19" s="65">
        <f t="shared" ref="D19" si="2">SUM(D5:D18)</f>
        <v>4613.9399999999996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0</v>
      </c>
      <c r="C20" s="62">
        <v>45.9</v>
      </c>
      <c r="D20" s="62">
        <v>13.94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4477.34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4477.34</v>
      </c>
      <c r="C22" s="51">
        <f>AVERAGE($B$21:C21)</f>
        <v>4538.67</v>
      </c>
      <c r="D22" s="51">
        <f>AVERAGE($B$21:D21)</f>
        <v>4559.1133333333337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1800+2400</f>
        <v>4200</v>
      </c>
      <c r="C13" s="62">
        <v>1800</v>
      </c>
      <c r="D13" s="62">
        <v>1800</v>
      </c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4200</v>
      </c>
      <c r="C19" s="65">
        <f t="shared" ref="C19:M19" si="1">SUM(C5:C18)</f>
        <v>1800</v>
      </c>
      <c r="D19" s="65">
        <f t="shared" si="1"/>
        <v>1800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80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4120</v>
      </c>
      <c r="C21" s="65">
        <f t="shared" ref="C21:M21" si="2">C19-C20</f>
        <v>1800</v>
      </c>
      <c r="D21" s="65">
        <f t="shared" ref="D21" si="3">D19-D20</f>
        <v>1800</v>
      </c>
      <c r="E21" s="65">
        <f t="shared" si="2"/>
        <v>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4120</v>
      </c>
      <c r="C22" s="51">
        <f>AVERAGE($B$21:C21)</f>
        <v>2960</v>
      </c>
      <c r="D22" s="51">
        <f>AVERAGE($B$21:D21)</f>
        <v>2573.3333333333335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D22" sqref="D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4" ht="21.75" thickBot="1" x14ac:dyDescent="0.25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89" customFormat="1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88" customFormat="1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163.38</v>
      </c>
      <c r="C10" s="60">
        <v>163.98</v>
      </c>
      <c r="D10" s="60">
        <f>162.27+46.85</f>
        <v>209.12</v>
      </c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f>624+30</f>
        <v>654</v>
      </c>
      <c r="D13" s="62">
        <v>860</v>
      </c>
      <c r="E13" s="60"/>
      <c r="F13" s="60"/>
      <c r="G13" s="62"/>
      <c r="H13" s="62"/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1615.85</v>
      </c>
      <c r="C15" s="62">
        <v>921.3</v>
      </c>
      <c r="D15" s="62">
        <v>2180.5</v>
      </c>
      <c r="E15" s="60"/>
      <c r="F15" s="60"/>
      <c r="G15" s="62"/>
      <c r="H15" s="62"/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f>1800+965</f>
        <v>2765</v>
      </c>
      <c r="C18" s="64">
        <f>1155+1600</f>
        <v>2755</v>
      </c>
      <c r="D18" s="64">
        <v>1350</v>
      </c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4544.2299999999996</v>
      </c>
      <c r="C19" s="45">
        <f t="shared" si="0"/>
        <v>4494.28</v>
      </c>
      <c r="D19" s="65">
        <f t="shared" ref="D19" si="1">SUM(D5:D18)</f>
        <v>4599.62</v>
      </c>
      <c r="E19" s="65">
        <f t="shared" ref="E19:M19" si="2">SUM(E5:E18)</f>
        <v>0</v>
      </c>
      <c r="F19" s="65">
        <f t="shared" si="2"/>
        <v>0</v>
      </c>
      <c r="G19" s="65">
        <f t="shared" si="2"/>
        <v>0</v>
      </c>
      <c r="H19" s="65">
        <f t="shared" si="2"/>
        <v>0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3.48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4544.2299999999996</v>
      </c>
      <c r="C21" s="65">
        <f>C19-C20</f>
        <v>4494.28</v>
      </c>
      <c r="D21" s="65">
        <f t="shared" ref="D21" si="3">D19-D20</f>
        <v>4596.1400000000003</v>
      </c>
      <c r="E21" s="65">
        <f t="shared" ref="E21:M21" si="4">E19-E20</f>
        <v>0</v>
      </c>
      <c r="F21" s="65">
        <f t="shared" si="4"/>
        <v>0</v>
      </c>
      <c r="G21" s="65">
        <f t="shared" si="4"/>
        <v>0</v>
      </c>
      <c r="H21" s="65">
        <f t="shared" si="4"/>
        <v>0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4544.2299999999996</v>
      </c>
      <c r="C22" s="51">
        <f>AVERAGE($B$21:C21)</f>
        <v>4519.2549999999992</v>
      </c>
      <c r="D22" s="51">
        <f>AVERAGE($B$21:D21)</f>
        <v>4544.8833333333323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94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4712</v>
      </c>
      <c r="C12" s="62">
        <v>4256</v>
      </c>
      <c r="D12" s="62">
        <v>4712</v>
      </c>
      <c r="E12" s="60"/>
      <c r="F12" s="62"/>
      <c r="G12" s="60"/>
      <c r="H12" s="62"/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D22" sqref="D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8" t="s">
        <v>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21.75" thickBot="1" x14ac:dyDescent="0.25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4" s="94" customFormat="1" ht="11.25" x14ac:dyDescent="0.25">
      <c r="A3" s="114" t="s">
        <v>0</v>
      </c>
      <c r="B3" s="121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4" s="37" customFormat="1" ht="11.25" x14ac:dyDescent="0.25">
      <c r="A4" s="115"/>
      <c r="B4" s="122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/>
      <c r="F14" s="39"/>
      <c r="G14" s="39"/>
      <c r="H14" s="39"/>
      <c r="I14" s="39"/>
      <c r="J14" s="39"/>
      <c r="K14" s="39"/>
      <c r="L14" s="39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37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37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>
        <v>281.52</v>
      </c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4700</v>
      </c>
      <c r="C19" s="65">
        <f t="shared" ref="C19:M19" si="1">SUM(C5:C18)</f>
        <v>4700</v>
      </c>
      <c r="D19" s="65">
        <f t="shared" ref="D19" si="2">SUM(D5:D18)</f>
        <v>4981.5200000000004</v>
      </c>
      <c r="E19" s="65">
        <f>SUM(E5:E18)</f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100</v>
      </c>
      <c r="C20" s="59">
        <v>100</v>
      </c>
      <c r="D20" s="62">
        <v>381.52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0</v>
      </c>
      <c r="F21" s="65">
        <f t="shared" si="3"/>
        <v>0</v>
      </c>
      <c r="G21" s="65">
        <f t="shared" si="3"/>
        <v>0</v>
      </c>
      <c r="H21" s="65">
        <f t="shared" si="3"/>
        <v>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D22" sqref="D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100" t="s">
        <v>18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ht="21.75" thickBot="1" x14ac:dyDescent="0.25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2"/>
    </row>
    <row r="3" spans="1:13" s="89" customFormat="1" ht="11.25" x14ac:dyDescent="0.25">
      <c r="A3" s="114" t="s">
        <v>0</v>
      </c>
      <c r="B3" s="116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16</v>
      </c>
      <c r="J3" s="112" t="s">
        <v>8</v>
      </c>
      <c r="K3" s="112" t="s">
        <v>9</v>
      </c>
      <c r="L3" s="112" t="s">
        <v>10</v>
      </c>
      <c r="M3" s="113" t="s">
        <v>11</v>
      </c>
    </row>
    <row r="4" spans="1:13" s="88" customFormat="1" ht="11.25" x14ac:dyDescent="0.25">
      <c r="A4" s="115"/>
      <c r="B4" s="117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8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>
        <v>1860</v>
      </c>
      <c r="C12" s="62">
        <v>1820</v>
      </c>
      <c r="D12" s="62">
        <v>2015</v>
      </c>
      <c r="E12" s="60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>
        <v>2700</v>
      </c>
      <c r="C14" s="39">
        <v>2700</v>
      </c>
      <c r="D14" s="39">
        <v>2700</v>
      </c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54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4614</v>
      </c>
      <c r="C19" s="65">
        <f t="shared" ref="C19:M19" si="1">SUM(C5:C18)</f>
        <v>4520</v>
      </c>
      <c r="D19" s="65">
        <f t="shared" si="1"/>
        <v>4715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14</v>
      </c>
      <c r="C20" s="62">
        <v>0</v>
      </c>
      <c r="D20" s="62">
        <v>115</v>
      </c>
      <c r="E20" s="62"/>
      <c r="F20" s="62"/>
      <c r="G20" s="62"/>
      <c r="H20" s="62"/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4520</v>
      </c>
      <c r="D21" s="65">
        <f t="shared" si="2"/>
        <v>4600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4560</v>
      </c>
      <c r="D22" s="51">
        <f>AVERAGE($B$21:D21)</f>
        <v>4573.333333333333</v>
      </c>
      <c r="E22" s="51"/>
      <c r="F22" s="51"/>
      <c r="G22" s="51"/>
      <c r="H22" s="51"/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41</vt:i4>
      </vt:variant>
      <vt:variant>
        <vt:lpstr>Intervalos Nomeados</vt:lpstr>
      </vt:variant>
      <vt:variant>
        <vt:i4>10</vt:i4>
      </vt:variant>
    </vt:vector>
  </HeadingPairs>
  <TitlesOfParts>
    <vt:vector size="51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MARCOS DI BRIA JR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'MARCOS DI BRIA JR'!Area_de_impressao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2022-04-07T15:50:24Z</dcterms:modified>
</cp:coreProperties>
</file>