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11 Novembro 2021\"/>
    </mc:Choice>
  </mc:AlternateContent>
  <xr:revisionPtr revIDLastSave="0" documentId="8_{3F20B6D7-4C29-40A6-8021-02E407625AA7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MARCOS DI BRIA JR" sheetId="55" r:id="rId29"/>
    <sheet name="NATÁLIA DE MENUDO" sheetId="35" r:id="rId30"/>
    <sheet name="OSMAR RICARDO" sheetId="23" r:id="rId31"/>
    <sheet name="PASTOR JR. TÉRCIO" sheetId="50" r:id="rId32"/>
    <sheet name="PAULO MUNIZ" sheetId="27" r:id="rId33"/>
    <sheet name="PROFESSOR MIRINHO" sheetId="40" r:id="rId34"/>
    <sheet name="RENATO ANTUNES" sheetId="31" r:id="rId35"/>
    <sheet name="RINALDO JÚNIOR" sheetId="47" r:id="rId36"/>
    <sheet name="ROMERINHO JATOBÁ " sheetId="24" r:id="rId37"/>
    <sheet name="SAMUEL SALAZAR" sheetId="48" r:id="rId38"/>
    <sheet name="TADEU CALHEIROS" sheetId="45" r:id="rId39"/>
    <sheet name="WILTON BRITO" sheetId="51" r:id="rId40"/>
    <sheet name="ZÉ NETO" sheetId="38" r:id="rId41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28">'MARCOS DI BRIA JR'!$A$1:$M$25</definedName>
    <definedName name="_xlnm.Print_Area" localSheetId="31">'PASTOR JR. TÉRCIO'!$A$1:$M$25</definedName>
    <definedName name="_xlnm.Print_Area" localSheetId="37">'SAMUEL SALAZAR'!$A$1:$M$25</definedName>
    <definedName name="_xlnm.Print_Area" localSheetId="39">'WILTON BRITO'!$A$1:$M$25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47" l="1"/>
  <c r="L22" i="52"/>
  <c r="L22" i="50"/>
  <c r="L22" i="3"/>
  <c r="L22" i="25"/>
  <c r="K22" i="25"/>
  <c r="L10" i="25"/>
  <c r="L5" i="25"/>
  <c r="L22" i="51"/>
  <c r="L22" i="27"/>
  <c r="L22" i="49"/>
  <c r="L22" i="15"/>
  <c r="L22" i="19"/>
  <c r="L22" i="4"/>
  <c r="L22" i="31"/>
  <c r="L22" i="12"/>
  <c r="L21" i="10"/>
  <c r="L22" i="10"/>
  <c r="L22" i="37"/>
  <c r="L22" i="21"/>
  <c r="L22" i="38"/>
  <c r="L22" i="8"/>
  <c r="L22" i="45"/>
  <c r="L22" i="23"/>
  <c r="L22" i="33"/>
  <c r="L22" i="14"/>
  <c r="L21" i="13"/>
  <c r="L22" i="13"/>
  <c r="L22" i="26"/>
  <c r="L12" i="26"/>
  <c r="L12" i="53" s="1"/>
  <c r="L22" i="7"/>
  <c r="L7" i="7"/>
  <c r="L7" i="53" s="1"/>
  <c r="L22" i="30"/>
  <c r="L22" i="48"/>
  <c r="L22" i="9"/>
  <c r="L22" i="17"/>
  <c r="L22" i="2"/>
  <c r="L22" i="20"/>
  <c r="L22" i="24"/>
  <c r="L22" i="16"/>
  <c r="L22" i="5"/>
  <c r="L22" i="22"/>
  <c r="L22" i="6"/>
  <c r="L22" i="40"/>
  <c r="L22" i="35"/>
  <c r="L6" i="53"/>
  <c r="M6" i="53"/>
  <c r="M7" i="53"/>
  <c r="L8" i="53"/>
  <c r="M8" i="53"/>
  <c r="L9" i="53"/>
  <c r="M9" i="53"/>
  <c r="L10" i="53"/>
  <c r="M10" i="53"/>
  <c r="L11" i="53"/>
  <c r="M11" i="53"/>
  <c r="M12" i="53"/>
  <c r="L13" i="53"/>
  <c r="M13" i="53"/>
  <c r="L14" i="53"/>
  <c r="M14" i="53"/>
  <c r="L15" i="53"/>
  <c r="M15" i="53"/>
  <c r="L16" i="53"/>
  <c r="M16" i="53"/>
  <c r="L17" i="53"/>
  <c r="M17" i="53"/>
  <c r="L18" i="53"/>
  <c r="M18" i="53"/>
  <c r="M5" i="53"/>
  <c r="L5" i="53"/>
  <c r="L19" i="55"/>
  <c r="L21" i="55" s="1"/>
  <c r="M19" i="55"/>
  <c r="M21" i="55" s="1"/>
  <c r="K22" i="52"/>
  <c r="K22" i="47"/>
  <c r="K22" i="45"/>
  <c r="K22" i="49"/>
  <c r="K22" i="7"/>
  <c r="K7" i="7"/>
  <c r="K22" i="3"/>
  <c r="K10" i="3"/>
  <c r="K22" i="50"/>
  <c r="K22" i="19"/>
  <c r="K10" i="25"/>
  <c r="K5" i="25"/>
  <c r="K22" i="15"/>
  <c r="K22" i="10"/>
  <c r="K22" i="31"/>
  <c r="K22" i="38"/>
  <c r="K22" i="51"/>
  <c r="K22" i="27"/>
  <c r="K22" i="23"/>
  <c r="K22" i="21"/>
  <c r="K22" i="5"/>
  <c r="K22" i="12"/>
  <c r="K22" i="4"/>
  <c r="K22" i="24"/>
  <c r="K22" i="33"/>
  <c r="K22" i="14"/>
  <c r="K22" i="8"/>
  <c r="K21" i="13"/>
  <c r="K22" i="13"/>
  <c r="K22" i="26"/>
  <c r="K12" i="26"/>
  <c r="L22" i="55" l="1"/>
  <c r="K22" i="9"/>
  <c r="K22" i="20"/>
  <c r="K22" i="30"/>
  <c r="K22" i="48"/>
  <c r="K22" i="40"/>
  <c r="K22" i="2"/>
  <c r="K22" i="17"/>
  <c r="K22" i="37"/>
  <c r="K22" i="35"/>
  <c r="K22" i="22"/>
  <c r="K22" i="16"/>
  <c r="K22" i="6"/>
  <c r="J22" i="3"/>
  <c r="J10" i="3"/>
  <c r="J14" i="3"/>
  <c r="J22" i="31"/>
  <c r="J22" i="47"/>
  <c r="J22" i="27"/>
  <c r="J22" i="38" l="1"/>
  <c r="J22" i="52"/>
  <c r="J22" i="51"/>
  <c r="J22" i="45"/>
  <c r="J22" i="48"/>
  <c r="J22" i="24"/>
  <c r="J22" i="40"/>
  <c r="J22" i="50"/>
  <c r="J22" i="23"/>
  <c r="J22" i="35"/>
  <c r="J22" i="49"/>
  <c r="J22" i="15"/>
  <c r="J22" i="22"/>
  <c r="J22" i="37"/>
  <c r="J22" i="19"/>
  <c r="J13" i="19"/>
  <c r="J22" i="25"/>
  <c r="J10" i="25"/>
  <c r="J5" i="25"/>
  <c r="J22" i="20"/>
  <c r="J22" i="33"/>
  <c r="J22" i="21"/>
  <c r="J22" i="14"/>
  <c r="J22" i="10"/>
  <c r="J22" i="8"/>
  <c r="J22" i="13"/>
  <c r="J22" i="9"/>
  <c r="J22" i="26"/>
  <c r="J12" i="26"/>
  <c r="J22" i="16"/>
  <c r="J22" i="7"/>
  <c r="J7" i="7"/>
  <c r="J22" i="5"/>
  <c r="J22" i="17"/>
  <c r="J22" i="30"/>
  <c r="J22" i="12"/>
  <c r="J22" i="6"/>
  <c r="J13" i="6"/>
  <c r="J22" i="4"/>
  <c r="J22" i="2"/>
  <c r="I14" i="3"/>
  <c r="I15" i="4"/>
  <c r="I15" i="45" l="1"/>
  <c r="I9" i="25" l="1"/>
  <c r="I10" i="25"/>
  <c r="I5" i="25"/>
  <c r="I15" i="14"/>
  <c r="I12" i="26"/>
  <c r="I7" i="7"/>
  <c r="I13" i="6"/>
  <c r="H13" i="45"/>
  <c r="H14" i="3"/>
  <c r="H13" i="19"/>
  <c r="H10" i="25"/>
  <c r="H5" i="25"/>
  <c r="H12" i="26"/>
  <c r="H7" i="7" l="1"/>
  <c r="H13" i="6"/>
  <c r="G14" i="3"/>
  <c r="G13" i="19"/>
  <c r="G15" i="4"/>
  <c r="G10" i="25"/>
  <c r="G5" i="25"/>
  <c r="G15" i="14"/>
  <c r="G12" i="26"/>
  <c r="G7" i="7"/>
  <c r="G18" i="6" l="1"/>
  <c r="F14" i="3" l="1"/>
  <c r="F13" i="19"/>
  <c r="F10" i="25" l="1"/>
  <c r="F5" i="25"/>
  <c r="F12" i="26"/>
  <c r="F7" i="7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 s="1"/>
  <c r="D19" i="50"/>
  <c r="D21" i="50" s="1"/>
  <c r="D19" i="49"/>
  <c r="D21" i="49" s="1"/>
  <c r="D19" i="52"/>
  <c r="D21" i="52" s="1"/>
  <c r="D19" i="22"/>
  <c r="D21" i="22" s="1"/>
  <c r="D19" i="37"/>
  <c r="D21" i="37" s="1"/>
  <c r="D19" i="19"/>
  <c r="D21" i="19" s="1"/>
  <c r="D13" i="19"/>
  <c r="D10" i="25"/>
  <c r="D19" i="25" s="1"/>
  <c r="D21" i="25" s="1"/>
  <c r="D19" i="20"/>
  <c r="D21" i="20" s="1"/>
  <c r="D19" i="33"/>
  <c r="D21" i="33" s="1"/>
  <c r="D19" i="21"/>
  <c r="D21" i="21" s="1"/>
  <c r="D19" i="14"/>
  <c r="D21" i="14" s="1"/>
  <c r="D19" i="10"/>
  <c r="D21" i="10" s="1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4"/>
  <c r="D21" i="4" s="1"/>
  <c r="D19" i="2"/>
  <c r="D21" i="2" s="1"/>
  <c r="D19" i="29"/>
  <c r="D21" i="29" s="1"/>
  <c r="C15" i="15"/>
  <c r="C15" i="45"/>
  <c r="C15" i="24"/>
  <c r="C13" i="50"/>
  <c r="D19" i="6" l="1"/>
  <c r="D21" i="6" s="1"/>
  <c r="C10" i="25"/>
  <c r="C7" i="7"/>
  <c r="C9" i="7"/>
  <c r="C15" i="5"/>
  <c r="C15" i="6"/>
  <c r="C19" i="6" s="1"/>
  <c r="C21" i="6" s="1"/>
  <c r="B12" i="22"/>
  <c r="B13" i="19"/>
  <c r="B10" i="25"/>
  <c r="B12" i="26"/>
  <c r="B12" i="12"/>
  <c r="M20" i="53" l="1"/>
  <c r="M19" i="53" l="1"/>
  <c r="M21" i="53" s="1"/>
  <c r="L20" i="53" l="1"/>
  <c r="L19" i="53" l="1"/>
  <c r="L21" i="53" s="1"/>
  <c r="L22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F21" i="7" s="1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I21" i="13" s="1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H21" i="9"/>
  <c r="B19" i="53"/>
  <c r="B21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K19" i="29"/>
  <c r="J19" i="29"/>
  <c r="I19" i="29"/>
  <c r="H19" i="29"/>
  <c r="G19" i="29"/>
  <c r="F19" i="29"/>
  <c r="E19" i="29"/>
  <c r="K22" i="53" l="1"/>
  <c r="J22" i="53"/>
  <c r="I22" i="3"/>
  <c r="H22" i="3"/>
  <c r="G22" i="3"/>
  <c r="F22" i="3"/>
  <c r="I22" i="49"/>
  <c r="H22" i="49"/>
  <c r="G22" i="49"/>
  <c r="F22" i="49"/>
  <c r="I22" i="23"/>
  <c r="H22" i="23"/>
  <c r="G22" i="23"/>
  <c r="F22" i="23"/>
  <c r="I22" i="52"/>
  <c r="H22" i="52"/>
  <c r="G22" i="52"/>
  <c r="F22" i="52"/>
  <c r="I22" i="40"/>
  <c r="H22" i="40"/>
  <c r="G22" i="40"/>
  <c r="I22" i="10"/>
  <c r="H22" i="10"/>
  <c r="G22" i="10"/>
  <c r="F22" i="10"/>
  <c r="E22" i="53"/>
  <c r="F22" i="53"/>
  <c r="G22" i="53"/>
  <c r="H22" i="53"/>
  <c r="I22" i="53"/>
  <c r="I22" i="17"/>
  <c r="H22" i="17"/>
  <c r="G22" i="17"/>
  <c r="F22" i="17"/>
  <c r="I22" i="37"/>
  <c r="H22" i="37"/>
  <c r="G22" i="37"/>
  <c r="F22" i="37"/>
  <c r="I22" i="20"/>
  <c r="H22" i="20"/>
  <c r="G22" i="20"/>
  <c r="I22" i="19"/>
  <c r="H22" i="19"/>
  <c r="G22" i="19"/>
  <c r="F22" i="19"/>
  <c r="I22" i="22"/>
  <c r="H22" i="22"/>
  <c r="G22" i="22"/>
  <c r="I22" i="27"/>
  <c r="H22" i="27"/>
  <c r="G22" i="27"/>
  <c r="F22" i="27"/>
  <c r="I22" i="31"/>
  <c r="H22" i="31"/>
  <c r="G22" i="31"/>
  <c r="F22" i="31"/>
  <c r="I22" i="14"/>
  <c r="H22" i="14"/>
  <c r="G22" i="14"/>
  <c r="F22" i="14"/>
  <c r="I22" i="13"/>
  <c r="H22" i="13"/>
  <c r="G22" i="13"/>
  <c r="F22" i="13"/>
  <c r="I22" i="21"/>
  <c r="H22" i="21"/>
  <c r="G22" i="21"/>
  <c r="F22" i="21"/>
  <c r="I22" i="33"/>
  <c r="H22" i="33"/>
  <c r="G22" i="33"/>
  <c r="F22" i="33"/>
  <c r="I22" i="8"/>
  <c r="H22" i="8"/>
  <c r="G22" i="8"/>
  <c r="F22" i="8"/>
  <c r="E22" i="47"/>
  <c r="I22" i="47"/>
  <c r="H22" i="47"/>
  <c r="G22" i="47"/>
  <c r="F22" i="47"/>
  <c r="I22" i="45"/>
  <c r="H22" i="45"/>
  <c r="G22" i="45"/>
  <c r="F22" i="45"/>
  <c r="I22" i="48"/>
  <c r="H22" i="48"/>
  <c r="G22" i="48"/>
  <c r="I22" i="51"/>
  <c r="H22" i="51"/>
  <c r="G22" i="51"/>
  <c r="F22" i="51"/>
  <c r="I22" i="2"/>
  <c r="H22" i="2"/>
  <c r="G22" i="2"/>
  <c r="I22" i="30"/>
  <c r="H22" i="30"/>
  <c r="G22" i="30"/>
  <c r="I22" i="4"/>
  <c r="H22" i="4"/>
  <c r="G22" i="4"/>
  <c r="F22" i="4"/>
  <c r="I22" i="5"/>
  <c r="H22" i="5"/>
  <c r="F22" i="5"/>
  <c r="I22" i="6"/>
  <c r="H22" i="6"/>
  <c r="G22" i="6"/>
  <c r="I22" i="7"/>
  <c r="G22" i="7"/>
  <c r="H22" i="7"/>
  <c r="F22" i="7"/>
  <c r="I22" i="12"/>
  <c r="H22" i="12"/>
  <c r="G22" i="12"/>
  <c r="F22" i="12"/>
  <c r="I22" i="26"/>
  <c r="H22" i="26"/>
  <c r="G22" i="26"/>
  <c r="F22" i="26"/>
  <c r="I22" i="35"/>
  <c r="H22" i="35"/>
  <c r="G22" i="35"/>
  <c r="I22" i="24"/>
  <c r="H22" i="24"/>
  <c r="G22" i="24"/>
  <c r="F22" i="24"/>
  <c r="I22" i="16"/>
  <c r="H22" i="16"/>
  <c r="G22" i="16"/>
  <c r="H22" i="15"/>
  <c r="G22" i="15"/>
  <c r="F22" i="15"/>
  <c r="I22" i="25"/>
  <c r="H22" i="25"/>
  <c r="G22" i="25"/>
  <c r="F22" i="25"/>
  <c r="I22" i="50"/>
  <c r="G22" i="50"/>
  <c r="F22" i="50"/>
  <c r="I22" i="9"/>
  <c r="H22" i="9"/>
  <c r="G22" i="9"/>
  <c r="I22" i="38"/>
  <c r="H22" i="38"/>
  <c r="G22" i="38"/>
  <c r="F22" i="38"/>
  <c r="I22" i="15"/>
  <c r="G22" i="5"/>
  <c r="H22" i="50"/>
  <c r="E22" i="13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K22" i="29" l="1"/>
  <c r="J22" i="29"/>
  <c r="B21" i="29"/>
  <c r="H22" i="29" l="1"/>
  <c r="I22" i="29"/>
  <c r="G22" i="29"/>
  <c r="F22" i="29"/>
  <c r="E22" i="29"/>
  <c r="D22" i="29"/>
  <c r="C22" i="29"/>
  <c r="B22" i="29"/>
</calcChain>
</file>

<file path=xl/sharedStrings.xml><?xml version="1.0" encoding="utf-8"?>
<sst xmlns="http://schemas.openxmlformats.org/spreadsheetml/2006/main" count="1402" uniqueCount="82">
  <si>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</si>
  <si>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</si>
  <si>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</si>
  <si>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</si>
  <si>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</si>
  <si>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</si>
  <si>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</si>
  <si>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</si>
  <si>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</si>
  <si>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</si>
  <si>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</si>
  <si>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</si>
  <si>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</si>
  <si>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</si>
  <si>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</si>
  <si>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</si>
  <si>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</si>
  <si>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</si>
  <si>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</si>
  <si>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</si>
  <si>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</si>
  <si>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</si>
  <si>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</si>
  <si>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</si>
  <si>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</si>
  <si>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</si>
  <si>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</si>
  <si>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</si>
  <si>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</si>
  <si>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</si>
  <si>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</si>
  <si>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</si>
  <si>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</si>
  <si>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</si>
  <si>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</si>
  <si>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</si>
  <si>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</si>
  <si>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</si>
  <si>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</si>
  <si>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</si>
  <si>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</si>
  <si>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</si>
  <si>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</si>
  <si>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</si>
  <si>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</si>
  <si>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</si>
  <si>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</si>
  <si>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</si>
  <si>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</si>
  <si>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</si>
  <si>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</si>
  <si>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</si>
  <si>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</si>
  <si>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</si>
  <si>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</si>
  <si>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</si>
  <si>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</si>
  <si>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</si>
  <si>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</si>
  <si>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</si>
  <si>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</si>
  <si>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</si>
  <si>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</si>
  <si>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</si>
  <si>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</si>
  <si>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</si>
  <si>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</si>
  <si>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</si>
  <si>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</si>
  <si>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</si>
  <si>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</si>
  <si>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</si>
  <si>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</si>
  <si>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</si>
  <si>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</si>
  <si>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</si>
  <si>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</si>
  <si>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</si>
  <si>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</si>
  <si>
    <t>LICENÇA MÉDICA</t>
  </si>
  <si>
    <t>VEREADOR Marcos di Bri Jr. - DEMONSTRATIVO DA VERBA INDENIZATORIA 2021</t>
  </si>
  <si>
    <t>PERÍODO SEM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</si>
</sst>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14" fontId="5" fillId="0" borderId="0" xfId="0" applyNumberFormat="1" applyFont="1"/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9" fontId="14" fillId="4" borderId="30" xfId="1" applyNumberFormat="1" applyFont="1" applyFill="1" applyBorder="1" applyAlignment="1">
      <alignment horizontal="center" vertical="center" textRotation="90"/>
    </xf>
    <xf numFmtId="49" fontId="14" fillId="4" borderId="31" xfId="1" applyNumberFormat="1" applyFont="1" applyFill="1" applyBorder="1" applyAlignment="1">
      <alignment horizontal="center" vertical="center" textRotation="90"/>
    </xf>
    <xf numFmtId="49" fontId="14" fillId="4" borderId="0" xfId="1" applyNumberFormat="1" applyFont="1" applyFill="1" applyBorder="1" applyAlignment="1">
      <alignment horizontal="center" vertical="center" textRotation="90"/>
    </xf>
    <xf numFmtId="49" fontId="14" fillId="4" borderId="32" xfId="1" applyNumberFormat="1" applyFont="1" applyFill="1" applyBorder="1" applyAlignment="1">
      <alignment horizontal="center" vertical="center" textRotation="90"/>
    </xf>
    <xf numFmtId="49" fontId="14" fillId="4" borderId="33" xfId="1" applyNumberFormat="1" applyFont="1" applyFill="1" applyBorder="1" applyAlignment="1">
      <alignment horizontal="center" vertical="center" textRotation="90"/>
    </xf>
    <xf numFmtId="49" fontId="14" fillId="4" borderId="34" xfId="1" applyNumberFormat="1" applyFont="1" applyFill="1" applyBorder="1" applyAlignment="1">
      <alignment horizontal="center" vertical="center" textRotation="90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  <xf numFmtId="43" fontId="13" fillId="4" borderId="35" xfId="1" applyFont="1" applyFill="1" applyBorder="1" applyAlignment="1">
      <alignment horizontal="center" vertical="center" textRotation="45"/>
    </xf>
    <xf numFmtId="43" fontId="13" fillId="4" borderId="30" xfId="1" applyFont="1" applyFill="1" applyBorder="1" applyAlignment="1">
      <alignment horizontal="center" vertical="center" textRotation="45"/>
    </xf>
    <xf numFmtId="43" fontId="13" fillId="4" borderId="36" xfId="1" applyFont="1" applyFill="1" applyBorder="1" applyAlignment="1">
      <alignment horizontal="center" vertical="center" textRotation="45"/>
    </xf>
    <xf numFmtId="43" fontId="13" fillId="4" borderId="0" xfId="1" applyFont="1" applyFill="1" applyBorder="1" applyAlignment="1">
      <alignment horizontal="center" vertical="center" textRotation="45"/>
    </xf>
    <xf numFmtId="43" fontId="13" fillId="4" borderId="37" xfId="1" applyFont="1" applyFill="1" applyBorder="1" applyAlignment="1">
      <alignment horizontal="center" vertical="center" textRotation="45"/>
    </xf>
    <xf numFmtId="43" fontId="13" fillId="4" borderId="33" xfId="1" applyFont="1" applyFill="1" applyBorder="1" applyAlignment="1">
      <alignment horizontal="center" vertical="center" textRotation="45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7" customFormat="1" ht="11.25" x14ac:dyDescent="0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30272.000000000004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30272.000000000004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30272.000000000004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28772.000000000004</v>
      </c>
      <c r="L5" s="39">
        <f>SUM('ALCIDES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BRITO'!L5+'MARCOS DI BRIA JR'!L5)</f>
        <v>25672</v>
      </c>
      <c r="M5" s="39">
        <f>SUM('ALCIDES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BRITO'!M5+'MARCOS DI BRIA JR'!M5)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458.19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482.3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458.19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482.3</v>
      </c>
      <c r="L6" s="39">
        <f>SUM('ALCIDES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BRITO'!L6+'MARCOS DI BRIA JR'!L6)</f>
        <v>557.29999999999995</v>
      </c>
      <c r="M6" s="39">
        <f>SUM('ALCIDES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BRITO'!M6+'MARCOS DI BRIA JR'!M6)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811.71999999999991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950.33000000000015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1323.1399999999999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1835.38</v>
      </c>
      <c r="L7" s="39">
        <f>SUM('ALCIDES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BRITO'!L7+'MARCOS DI BRIA JR'!L7)</f>
        <v>2395.29</v>
      </c>
      <c r="M7" s="39">
        <f>SUM('ALCIDES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BRITO'!M7+'MARCOS DI BRIA JR'!M7)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BRITO'!L8+'MARCOS DI BRIA JR'!L8)</f>
        <v>0</v>
      </c>
      <c r="M8" s="39">
        <f>SUM('ALCIDES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BRITO'!M8+'MARCOS DI BRIA JR'!M8)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90.55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208.45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90.55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90.55</v>
      </c>
      <c r="L9" s="39">
        <f>SUM('ALCIDES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BRITO'!L9+'MARCOS DI BRIA JR'!L9)</f>
        <v>90.55</v>
      </c>
      <c r="M9" s="39">
        <f>SUM('ALCIDES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BRITO'!M9+'MARCOS DI BRIA JR'!M9)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2211.4899999999998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2211.8100000000004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2379.0700000000002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2440.8200000000002</v>
      </c>
      <c r="L10" s="39">
        <f>SUM('ALCIDES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BRITO'!L10+'MARCOS DI BRIA JR'!L10)</f>
        <v>2358.8900000000003</v>
      </c>
      <c r="M10" s="39">
        <f>SUM('ALCIDES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BRITO'!M10+'MARCOS DI BRIA JR'!M10)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BRITO'!L11+'MARCOS DI BRIA JR'!L11)</f>
        <v>0</v>
      </c>
      <c r="M11" s="39">
        <f>SUM('ALCIDES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BRITO'!M11+'MARCOS DI BRIA JR'!M11)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95154.459999999992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97754.459999999992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95784.1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97304.459999999992</v>
      </c>
      <c r="L12" s="39">
        <f>SUM('ALCIDES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BRITO'!L12+'MARCOS DI BRIA JR'!L12)</f>
        <v>99101.799999999988</v>
      </c>
      <c r="M12" s="39">
        <f>SUM('ALCIDES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BRITO'!M12+'MARCOS DI BRIA JR'!M12)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5369.96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3400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3350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1300</v>
      </c>
      <c r="L13" s="39">
        <f>SUM('ALCIDES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BRITO'!L13+'MARCOS DI BRIA JR'!L13)</f>
        <v>3264.77</v>
      </c>
      <c r="M13" s="39">
        <f>SUM('ALCIDES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BRITO'!M13+'MARCOS DI BRIA JR'!M13)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20650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20650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20650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19650</v>
      </c>
      <c r="L14" s="39">
        <f>SUM('ALCIDES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BRITO'!L14+'MARCOS DI BRIA JR'!L14)</f>
        <v>22350</v>
      </c>
      <c r="M14" s="39">
        <f>SUM('ALCIDES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BRITO'!M14+'MARCOS DI BRIA JR'!M14)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2253.29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4498.4699999999993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3663.34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3050.81</v>
      </c>
      <c r="L15" s="39">
        <f>SUM('ALCIDES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BRITO'!L15+'MARCOS DI BRIA JR'!L15)</f>
        <v>1921.7599999999998</v>
      </c>
      <c r="M15" s="39">
        <f>SUM('ALCIDES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BRITO'!M15+'MARCOS DI BRIA JR'!M15)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500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500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BRITO'!L16+'MARCOS DI BRIA JR'!L16)</f>
        <v>0</v>
      </c>
      <c r="M16" s="39">
        <f>SUM('ALCIDES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BRITO'!M16+'MARCOS DI BRIA JR'!M16)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BRITO'!L17+'MARCOS DI BRIA JR'!L17)</f>
        <v>0</v>
      </c>
      <c r="M17" s="39">
        <f>SUM('ALCIDES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BRITO'!M17+'MARCOS DI BRIA JR'!M17)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1542.5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940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1670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2460</v>
      </c>
      <c r="L18" s="39">
        <f>SUM('ALCIDES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BRITO'!L18+'MARCOS DI BRIA JR'!L18)</f>
        <v>2662.25</v>
      </c>
      <c r="M18" s="39">
        <f>SUM('ALCIDES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BRITO'!M18+'MARCOS DI BRIA JR'!M18)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159314.16</v>
      </c>
      <c r="I19" s="65">
        <f t="shared" si="3"/>
        <v>161867.82</v>
      </c>
      <c r="J19" s="65">
        <f t="shared" ref="J19:K19" si="4">SUM(J5:J18)</f>
        <v>159640.39000000001</v>
      </c>
      <c r="K19" s="65">
        <f t="shared" si="4"/>
        <v>157386.32</v>
      </c>
      <c r="L19" s="65">
        <f t="shared" ref="L19:M19" si="5">SUM(L5:L18)</f>
        <v>160374.60999999999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4442.8500000000004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4601.13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3380.22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4876.2699999999995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3481.9100000000003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154871.31</v>
      </c>
      <c r="I21" s="65">
        <f t="shared" si="8"/>
        <v>157266.69</v>
      </c>
      <c r="J21" s="65">
        <f t="shared" ref="J21:K21" si="9">J19-J20</f>
        <v>156260.17000000001</v>
      </c>
      <c r="K21" s="65">
        <f t="shared" si="9"/>
        <v>152510.05000000002</v>
      </c>
      <c r="L21" s="65">
        <f t="shared" ref="L21:M21" si="10">L19-L20</f>
        <v>156892.69999999998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>
        <f>AVERAGE($B$21:H21)</f>
        <v>142490.57285714286</v>
      </c>
      <c r="I22" s="51">
        <f>AVERAGE($B$21:I21)</f>
        <v>144337.58749999999</v>
      </c>
      <c r="J22" s="51">
        <f>AVERAGE($B$21:J21)</f>
        <v>145662.31888888887</v>
      </c>
      <c r="K22" s="51">
        <f>AVERAGE($B$21:K21)</f>
        <v>146347.092</v>
      </c>
      <c r="L22" s="51">
        <f>AVERAGE($B$21:L21)</f>
        <v>147305.78363636363</v>
      </c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88" customFormat="1" ht="21.75" thickBot="1" x14ac:dyDescent="0.3">
      <c r="A2" s="100" t="s">
        <v>48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>
        <v>129.99</v>
      </c>
      <c r="I10" s="60">
        <v>129.99</v>
      </c>
      <c r="J10" s="60">
        <f>49.8+126.24</f>
        <v>176.04</v>
      </c>
      <c r="K10" s="60">
        <f>150+86.66</f>
        <v>236.66</v>
      </c>
      <c r="L10" s="60">
        <v>150</v>
      </c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 t="shared" ref="D14:J14" si="0">2500+1000</f>
        <v>3500</v>
      </c>
      <c r="E14" s="39">
        <f t="shared" si="0"/>
        <v>3500</v>
      </c>
      <c r="F14" s="39">
        <f t="shared" si="0"/>
        <v>3500</v>
      </c>
      <c r="G14" s="39">
        <f t="shared" si="0"/>
        <v>3500</v>
      </c>
      <c r="H14" s="39">
        <f t="shared" si="0"/>
        <v>3500</v>
      </c>
      <c r="I14" s="39">
        <f t="shared" si="0"/>
        <v>3500</v>
      </c>
      <c r="J14" s="39">
        <f t="shared" si="0"/>
        <v>3500</v>
      </c>
      <c r="K14" s="39">
        <v>2500</v>
      </c>
      <c r="L14" s="39">
        <v>2500</v>
      </c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>
        <v>195.2</v>
      </c>
      <c r="I15" s="62">
        <v>489.5</v>
      </c>
      <c r="J15" s="62"/>
      <c r="K15" s="62">
        <v>313</v>
      </c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>
        <v>710</v>
      </c>
      <c r="I18" s="62"/>
      <c r="J18" s="62">
        <v>875</v>
      </c>
      <c r="K18" s="62">
        <v>1550</v>
      </c>
      <c r="L18" s="62">
        <v>1960</v>
      </c>
      <c r="M18" s="63"/>
    </row>
    <row r="19" spans="1:13" s="88" customFormat="1" ht="15" customHeight="1" thickBot="1" x14ac:dyDescent="0.3">
      <c r="A19" s="44" t="s">
        <v>33</v>
      </c>
      <c r="B19" s="45">
        <f t="shared" ref="B19" si="1">SUM(B5:B18)</f>
        <v>4564.99</v>
      </c>
      <c r="C19" s="65">
        <f t="shared" ref="C19:M19" si="2">SUM(C5:C18)</f>
        <v>4584.91</v>
      </c>
      <c r="D19" s="65">
        <f t="shared" si="2"/>
        <v>4607.59</v>
      </c>
      <c r="E19" s="65">
        <f t="shared" si="2"/>
        <v>4452.57</v>
      </c>
      <c r="F19" s="65">
        <f t="shared" si="2"/>
        <v>3795.5</v>
      </c>
      <c r="G19" s="65">
        <f t="shared" si="2"/>
        <v>4597.68</v>
      </c>
      <c r="H19" s="65">
        <f t="shared" si="2"/>
        <v>4535.1899999999996</v>
      </c>
      <c r="I19" s="65">
        <f t="shared" si="2"/>
        <v>4119.49</v>
      </c>
      <c r="J19" s="65">
        <f t="shared" si="2"/>
        <v>4551.04</v>
      </c>
      <c r="K19" s="65">
        <f t="shared" si="2"/>
        <v>4599.66</v>
      </c>
      <c r="L19" s="65">
        <f t="shared" si="2"/>
        <v>4610</v>
      </c>
      <c r="M19" s="65">
        <f t="shared" si="2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10</v>
      </c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3">C19-C20</f>
        <v>4584.91</v>
      </c>
      <c r="D21" s="65">
        <f t="shared" si="3"/>
        <v>4600</v>
      </c>
      <c r="E21" s="65">
        <f t="shared" si="3"/>
        <v>4452.57</v>
      </c>
      <c r="F21" s="65">
        <f t="shared" si="3"/>
        <v>3795.5</v>
      </c>
      <c r="G21" s="65">
        <f t="shared" si="3"/>
        <v>4597.68</v>
      </c>
      <c r="H21" s="65">
        <f t="shared" si="3"/>
        <v>4535.1899999999996</v>
      </c>
      <c r="I21" s="65">
        <f t="shared" si="3"/>
        <v>4119.49</v>
      </c>
      <c r="J21" s="65">
        <f t="shared" si="3"/>
        <v>4551.04</v>
      </c>
      <c r="K21" s="65">
        <f t="shared" si="3"/>
        <v>4599.66</v>
      </c>
      <c r="L21" s="65">
        <f t="shared" si="3"/>
        <v>4600</v>
      </c>
      <c r="M21" s="65">
        <f t="shared" si="3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>
        <f>AVERAGE($B$21:H21)</f>
        <v>4447.2628571428568</v>
      </c>
      <c r="I22" s="51">
        <f>AVERAGE($B$21:I21)</f>
        <v>4406.2912500000002</v>
      </c>
      <c r="J22" s="51">
        <f>AVERAGE($B$21:J21)</f>
        <v>4422.3744444444446</v>
      </c>
      <c r="K22" s="51">
        <f>AVERAGE($B$21:K21)</f>
        <v>4440.1030000000001</v>
      </c>
      <c r="L22" s="51">
        <f>AVERAGE($B$21:L21)</f>
        <v>4454.6390909090906</v>
      </c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>
        <v>3600</v>
      </c>
      <c r="I5" s="60">
        <v>3600</v>
      </c>
      <c r="J5" s="60">
        <v>3600</v>
      </c>
      <c r="K5" s="60">
        <v>3600</v>
      </c>
      <c r="L5" s="60">
        <v>3600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>
        <f>101.89+30.05</f>
        <v>131.94</v>
      </c>
      <c r="I7" s="60">
        <f>120+32.11</f>
        <v>152.11000000000001</v>
      </c>
      <c r="J7" s="60">
        <f>119.53+31.87</f>
        <v>151.4</v>
      </c>
      <c r="K7" s="60">
        <f>207.59+159.38</f>
        <v>366.97</v>
      </c>
      <c r="L7" s="60">
        <f>375.84+393.8</f>
        <v>769.64</v>
      </c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>
        <v>350</v>
      </c>
      <c r="I10" s="60">
        <v>350</v>
      </c>
      <c r="J10" s="60">
        <v>350</v>
      </c>
      <c r="K10" s="60">
        <v>350</v>
      </c>
      <c r="L10" s="60">
        <v>350</v>
      </c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4081.94</v>
      </c>
      <c r="I19" s="65">
        <f t="shared" si="1"/>
        <v>4102.1100000000006</v>
      </c>
      <c r="J19" s="65">
        <f t="shared" si="1"/>
        <v>4101.3999999999996</v>
      </c>
      <c r="K19" s="65">
        <f t="shared" si="1"/>
        <v>4316.97</v>
      </c>
      <c r="L19" s="65">
        <f t="shared" si="1"/>
        <v>4719.6400000000003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>
        <v>0</v>
      </c>
      <c r="I20" s="62">
        <v>2.36</v>
      </c>
      <c r="J20" s="62">
        <v>0</v>
      </c>
      <c r="K20" s="62">
        <v>0</v>
      </c>
      <c r="L20" s="62">
        <v>119.64</v>
      </c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4081.94</v>
      </c>
      <c r="I21" s="65">
        <f t="shared" si="2"/>
        <v>4099.7500000000009</v>
      </c>
      <c r="J21" s="65">
        <f t="shared" si="2"/>
        <v>4101.3999999999996</v>
      </c>
      <c r="K21" s="65">
        <f t="shared" si="2"/>
        <v>4316.97</v>
      </c>
      <c r="L21" s="65">
        <f t="shared" si="2"/>
        <v>4600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>
        <f>AVERAGE($B$21:H21)</f>
        <v>4371.494285714286</v>
      </c>
      <c r="I22" s="51">
        <f>AVERAGE($B$21:I21)</f>
        <v>4337.5262499999999</v>
      </c>
      <c r="J22" s="51">
        <f>AVERAGE($B$21:J21)</f>
        <v>4311.29</v>
      </c>
      <c r="K22" s="51">
        <f>AVERAGE($B$21:K21)</f>
        <v>4311.8580000000002</v>
      </c>
      <c r="L22" s="51">
        <f>AVERAGE($B$21:L21)</f>
        <v>4338.0527272727277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>
        <v>5425</v>
      </c>
      <c r="I12" s="62">
        <v>5425</v>
      </c>
      <c r="J12" s="60">
        <v>5250</v>
      </c>
      <c r="K12" s="62">
        <v>5425</v>
      </c>
      <c r="L12" s="60">
        <v>5250</v>
      </c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5425</v>
      </c>
      <c r="I19" s="65">
        <f t="shared" si="1"/>
        <v>5425</v>
      </c>
      <c r="J19" s="65">
        <f t="shared" si="1"/>
        <v>5250</v>
      </c>
      <c r="K19" s="65">
        <f t="shared" si="1"/>
        <v>5425</v>
      </c>
      <c r="L19" s="65">
        <f t="shared" si="1"/>
        <v>5250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>
        <v>825</v>
      </c>
      <c r="I20" s="62">
        <v>825</v>
      </c>
      <c r="J20" s="62">
        <v>650</v>
      </c>
      <c r="K20" s="62">
        <v>825</v>
      </c>
      <c r="L20" s="62">
        <v>650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K12" sqref="K1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38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>
        <f>2170+2480</f>
        <v>4650</v>
      </c>
      <c r="I12" s="62">
        <f>2170+2480</f>
        <v>4650</v>
      </c>
      <c r="J12" s="62">
        <f>2100+2400</f>
        <v>4500</v>
      </c>
      <c r="K12" s="62">
        <f>2170+2480</f>
        <v>4650</v>
      </c>
      <c r="L12" s="62">
        <f>2100+2400</f>
        <v>4500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4500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>
        <f>AVERAGE($B$21:H21)</f>
        <v>4535.2542857142853</v>
      </c>
      <c r="I22" s="51">
        <f>AVERAGE($B$21:I21)</f>
        <v>4543.3474999999999</v>
      </c>
      <c r="J22" s="51">
        <f>AVERAGE($B$21:J21)</f>
        <v>4538.5311111111114</v>
      </c>
      <c r="K22" s="51">
        <f>AVERAGE($B$21:K21)</f>
        <v>4544.6779999999999</v>
      </c>
      <c r="L22" s="51">
        <f>AVERAGE($B$21:L21)</f>
        <v>4540.6163636363635</v>
      </c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G12 J12:K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P26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>
        <v>4600</v>
      </c>
      <c r="I5" s="60">
        <v>4600</v>
      </c>
      <c r="J5" s="60">
        <v>4600</v>
      </c>
      <c r="K5" s="60">
        <v>4600</v>
      </c>
      <c r="L5" s="60">
        <v>1500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6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6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6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4600</v>
      </c>
      <c r="L19" s="65">
        <f t="shared" si="1"/>
        <v>1500</v>
      </c>
      <c r="M19" s="65">
        <f t="shared" si="1"/>
        <v>0</v>
      </c>
      <c r="P19" s="99"/>
    </row>
    <row r="20" spans="1:16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/>
      <c r="P20" s="99"/>
    </row>
    <row r="21" spans="1:16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ref="K21:L21" si="4">K19-K20</f>
        <v>4600</v>
      </c>
      <c r="L21" s="65">
        <f t="shared" si="4"/>
        <v>1500</v>
      </c>
      <c r="M21" s="65">
        <f t="shared" si="3"/>
        <v>0</v>
      </c>
    </row>
    <row r="22" spans="1:16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4318.181818181818</v>
      </c>
      <c r="M22" s="71"/>
    </row>
    <row r="23" spans="1:16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6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6" x14ac:dyDescent="0.2">
      <c r="A26" s="25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L20" sqref="L20:L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ref="I21" si="3">I19-I20</f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>
        <f>AVERAGE($B$21:H21)</f>
        <v>0</v>
      </c>
      <c r="I22" s="51">
        <f>AVERAGE($B$21:I21)</f>
        <v>0</v>
      </c>
      <c r="J22" s="51">
        <f>AVERAGE($B$21:J21)</f>
        <v>0</v>
      </c>
      <c r="K22" s="51">
        <f>AVERAGE($B$21:K21)</f>
        <v>0</v>
      </c>
      <c r="L22" s="51">
        <f>AVERAGE($B$21:L21)</f>
        <v>0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>
        <v>4650</v>
      </c>
      <c r="I12" s="62">
        <v>4650</v>
      </c>
      <c r="J12" s="62">
        <v>4500</v>
      </c>
      <c r="K12" s="62">
        <v>4650</v>
      </c>
      <c r="L12" s="62">
        <v>4500</v>
      </c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4500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>
        <f>AVERAGE($B$21:H21)</f>
        <v>1300</v>
      </c>
      <c r="I22" s="51">
        <f>AVERAGE($B$21:I21)</f>
        <v>1712.5</v>
      </c>
      <c r="J22" s="51">
        <f>AVERAGE($B$21:J21)</f>
        <v>2022.2222222222222</v>
      </c>
      <c r="K22" s="51">
        <f>AVERAGE($B$21:K21)</f>
        <v>2280</v>
      </c>
      <c r="L22" s="51">
        <f>AVERAGE($B$21:L21)</f>
        <v>2481.818181818182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L21" sqref="L21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39">
        <v>4300</v>
      </c>
      <c r="I14" s="39">
        <v>4300</v>
      </c>
      <c r="J14" s="39">
        <v>4300</v>
      </c>
      <c r="K14" s="39">
        <v>4300</v>
      </c>
      <c r="L14" s="39">
        <v>4300</v>
      </c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>
        <v>283.83</v>
      </c>
      <c r="J15" s="62">
        <v>192.35</v>
      </c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4300</v>
      </c>
      <c r="I19" s="65">
        <f t="shared" si="1"/>
        <v>4583.83</v>
      </c>
      <c r="J19" s="65">
        <f t="shared" si="1"/>
        <v>4492.3500000000004</v>
      </c>
      <c r="K19" s="65">
        <f t="shared" si="1"/>
        <v>4300</v>
      </c>
      <c r="L19" s="65">
        <f t="shared" si="1"/>
        <v>4300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4300</v>
      </c>
      <c r="I21" s="65">
        <f t="shared" si="3"/>
        <v>4583.83</v>
      </c>
      <c r="J21" s="65">
        <f t="shared" si="3"/>
        <v>4492.3500000000004</v>
      </c>
      <c r="K21" s="65">
        <f t="shared" si="3"/>
        <v>4300</v>
      </c>
      <c r="L21" s="65">
        <f>L19-L20</f>
        <v>4300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>
        <f>AVERAGE($B$21:H21)</f>
        <v>4528.4057142857137</v>
      </c>
      <c r="I22" s="51">
        <f>AVERAGE($B$21:I21)</f>
        <v>4535.3337499999998</v>
      </c>
      <c r="J22" s="51">
        <f>AVERAGE($B$21:J21)</f>
        <v>4530.5577777777771</v>
      </c>
      <c r="K22" s="51">
        <f>AVERAGE($B$21:K21)</f>
        <v>4507.5019999999995</v>
      </c>
      <c r="L22" s="51">
        <f>AVERAGE($B$21:L21)</f>
        <v>4488.6381818181817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>
        <v>2046.9</v>
      </c>
      <c r="I5" s="60">
        <v>2046.9</v>
      </c>
      <c r="J5" s="60">
        <v>2046.9</v>
      </c>
      <c r="K5" s="60">
        <v>2046.9</v>
      </c>
      <c r="L5" s="60">
        <v>2046.9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>
        <v>313.22000000000003</v>
      </c>
      <c r="I7" s="60">
        <v>210.76</v>
      </c>
      <c r="J7" s="60">
        <v>317.83999999999997</v>
      </c>
      <c r="K7" s="60">
        <v>324.10000000000002</v>
      </c>
      <c r="L7" s="60">
        <v>276.45</v>
      </c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>
        <v>140</v>
      </c>
      <c r="I10" s="60">
        <v>140</v>
      </c>
      <c r="J10" s="60">
        <v>140</v>
      </c>
      <c r="K10" s="60">
        <v>140</v>
      </c>
      <c r="L10" s="60">
        <v>140</v>
      </c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>
        <v>1700</v>
      </c>
      <c r="I12" s="62">
        <v>1700</v>
      </c>
      <c r="J12" s="62">
        <v>1700</v>
      </c>
      <c r="K12" s="62">
        <v>1700</v>
      </c>
      <c r="L12" s="62">
        <v>1700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>
        <v>47.8</v>
      </c>
      <c r="I15" s="62">
        <f>28.98+42.9</f>
        <v>71.88</v>
      </c>
      <c r="J15" s="62">
        <v>99.94</v>
      </c>
      <c r="K15" s="62">
        <v>49.98</v>
      </c>
      <c r="L15" s="62">
        <v>49.98</v>
      </c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4247.92</v>
      </c>
      <c r="I19" s="65">
        <f t="shared" si="1"/>
        <v>4169.54</v>
      </c>
      <c r="J19" s="65">
        <f t="shared" si="1"/>
        <v>4304.6799999999994</v>
      </c>
      <c r="K19" s="65">
        <f t="shared" si="1"/>
        <v>4260.9799999999996</v>
      </c>
      <c r="L19" s="65">
        <f t="shared" si="1"/>
        <v>4213.33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4247.92</v>
      </c>
      <c r="I21" s="65">
        <f t="shared" si="3"/>
        <v>4169.54</v>
      </c>
      <c r="J21" s="65">
        <f t="shared" si="3"/>
        <v>4304.6799999999994</v>
      </c>
      <c r="K21" s="65">
        <f t="shared" si="3"/>
        <v>4260.9799999999996</v>
      </c>
      <c r="L21" s="65">
        <f t="shared" si="3"/>
        <v>4213.33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>
        <f>AVERAGE($B$21:H21)</f>
        <v>4159.1214285714286</v>
      </c>
      <c r="I22" s="51">
        <f>AVERAGE($B$21:I21)</f>
        <v>4160.4237499999999</v>
      </c>
      <c r="J22" s="51">
        <f>AVERAGE($B$21:J21)</f>
        <v>4176.4522222222222</v>
      </c>
      <c r="K22" s="51">
        <f>AVERAGE($B$21:K21)</f>
        <v>4184.9050000000007</v>
      </c>
      <c r="L22" s="51">
        <f>AVERAGE($B$21:L21)</f>
        <v>4187.4890909090909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>
        <v>4340</v>
      </c>
      <c r="I12" s="62">
        <v>4340</v>
      </c>
      <c r="J12" s="60">
        <v>4200</v>
      </c>
      <c r="K12" s="62">
        <v>4340</v>
      </c>
      <c r="L12" s="60">
        <v>4200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4340</v>
      </c>
      <c r="I19" s="65">
        <f t="shared" si="1"/>
        <v>4340</v>
      </c>
      <c r="J19" s="65">
        <f t="shared" si="1"/>
        <v>4200</v>
      </c>
      <c r="K19" s="65">
        <f t="shared" si="1"/>
        <v>4340</v>
      </c>
      <c r="L19" s="65">
        <f t="shared" si="1"/>
        <v>4200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4340</v>
      </c>
      <c r="I21" s="65">
        <f t="shared" si="3"/>
        <v>4340</v>
      </c>
      <c r="J21" s="65">
        <f t="shared" si="3"/>
        <v>4200</v>
      </c>
      <c r="K21" s="65">
        <f t="shared" si="3"/>
        <v>4340</v>
      </c>
      <c r="L21" s="65">
        <f t="shared" si="3"/>
        <v>4200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>
        <f>AVERAGE($B$21:H21)</f>
        <v>4240</v>
      </c>
      <c r="I22" s="51">
        <f>AVERAGE($B$21:I21)</f>
        <v>4252.5</v>
      </c>
      <c r="J22" s="51">
        <f>AVERAGE($B$21:J21)</f>
        <v>4246.666666666667</v>
      </c>
      <c r="K22" s="51">
        <f>AVERAGE($B$21:K21)</f>
        <v>4256</v>
      </c>
      <c r="L22" s="51">
        <f>AVERAGE($B$21:L21)</f>
        <v>4250.909090909091</v>
      </c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L5" sqref="L5:M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03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7</v>
      </c>
      <c r="I3" s="105" t="s">
        <v>16</v>
      </c>
      <c r="J3" s="105" t="s">
        <v>8</v>
      </c>
      <c r="K3" s="105" t="s">
        <v>9</v>
      </c>
      <c r="L3" s="105" t="s">
        <v>10</v>
      </c>
      <c r="M3" s="107" t="s">
        <v>11</v>
      </c>
    </row>
    <row r="4" spans="1:14" s="37" customFormat="1" ht="11.25" x14ac:dyDescent="0.25">
      <c r="A4" s="104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109" t="s">
        <v>79</v>
      </c>
      <c r="M5" s="110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111"/>
      <c r="M6" s="112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111"/>
      <c r="M7" s="112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111"/>
      <c r="M8" s="112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111"/>
      <c r="M9" s="112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111"/>
      <c r="M10" s="112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111"/>
      <c r="M11" s="112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>
        <v>4650</v>
      </c>
      <c r="I12" s="62">
        <v>4650</v>
      </c>
      <c r="J12" s="60">
        <v>4712.3</v>
      </c>
      <c r="K12" s="62">
        <v>4200</v>
      </c>
      <c r="L12" s="111"/>
      <c r="M12" s="112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111"/>
      <c r="M13" s="112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111"/>
      <c r="M14" s="112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111"/>
      <c r="M15" s="112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111"/>
      <c r="M16" s="112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111"/>
      <c r="M17" s="112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111"/>
      <c r="M18" s="112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K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4650</v>
      </c>
      <c r="I19" s="65">
        <f t="shared" si="1"/>
        <v>4650</v>
      </c>
      <c r="J19" s="65">
        <f t="shared" si="1"/>
        <v>4712.3</v>
      </c>
      <c r="K19" s="65">
        <f t="shared" si="1"/>
        <v>4200</v>
      </c>
      <c r="L19" s="111"/>
      <c r="M19" s="112"/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>
        <v>50</v>
      </c>
      <c r="I20" s="62">
        <v>50</v>
      </c>
      <c r="J20" s="62">
        <v>112.3</v>
      </c>
      <c r="K20" s="62">
        <v>0</v>
      </c>
      <c r="L20" s="111"/>
      <c r="M20" s="11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K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4200</v>
      </c>
      <c r="L21" s="111"/>
      <c r="M21" s="112"/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>
        <f>AVERAGE($B$21:H21)</f>
        <v>4528.5714285714284</v>
      </c>
      <c r="I22" s="51">
        <f>AVERAGE($B$21:I21)</f>
        <v>4537.5</v>
      </c>
      <c r="J22" s="51">
        <f>AVERAGE($B$21:J21)</f>
        <v>4544.4444444444443</v>
      </c>
      <c r="K22" s="51">
        <f>AVERAGE($B$21:K21)</f>
        <v>4510</v>
      </c>
      <c r="L22" s="111"/>
      <c r="M22" s="112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113"/>
      <c r="M23" s="114"/>
    </row>
    <row r="24" spans="1:13" ht="15" x14ac:dyDescent="0.25">
      <c r="A24"/>
    </row>
  </sheetData>
  <mergeCells count="16">
    <mergeCell ref="L5:M23"/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L23" sqref="L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0">
        <v>4753.2299999999996</v>
      </c>
      <c r="I12" s="60">
        <v>4753.2299999999996</v>
      </c>
      <c r="J12" s="60">
        <v>4599.8999999999996</v>
      </c>
      <c r="K12" s="60">
        <v>4753.2299999999996</v>
      </c>
      <c r="L12" s="60">
        <v>4599.8999999999996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4753.2299999999996</v>
      </c>
      <c r="L19" s="65">
        <f t="shared" si="1"/>
        <v>4599.8999999999996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>
        <v>153.22999999999999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4600</v>
      </c>
      <c r="I21" s="65">
        <f t="shared" si="3"/>
        <v>4600</v>
      </c>
      <c r="J21" s="65">
        <f t="shared" si="3"/>
        <v>4599.8999999999996</v>
      </c>
      <c r="K21" s="65">
        <f t="shared" si="3"/>
        <v>4600</v>
      </c>
      <c r="L21" s="65">
        <f t="shared" si="3"/>
        <v>4599.8999999999996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>
        <f>AVERAGE($B$21:H21)</f>
        <v>4556.1342857142863</v>
      </c>
      <c r="I22" s="51">
        <f>AVERAGE($B$21:I21)</f>
        <v>4561.6175000000003</v>
      </c>
      <c r="J22" s="51">
        <f>AVERAGE($B$21:J21)</f>
        <v>4565.8711111111115</v>
      </c>
      <c r="K22" s="51">
        <f>AVERAGE($B$21:K21)</f>
        <v>4569.2840000000006</v>
      </c>
      <c r="L22" s="51">
        <f>AVERAGE($B$21:L21)</f>
        <v>4572.0672727272731</v>
      </c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59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>
        <v>4650</v>
      </c>
      <c r="I12" s="62">
        <v>4650</v>
      </c>
      <c r="J12" s="60">
        <v>4500</v>
      </c>
      <c r="K12" s="62">
        <v>4650</v>
      </c>
      <c r="L12" s="60">
        <v>4500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4600</v>
      </c>
      <c r="I21" s="65">
        <f t="shared" si="3"/>
        <v>4600</v>
      </c>
      <c r="J21" s="65">
        <f t="shared" si="3"/>
        <v>4500</v>
      </c>
      <c r="K21" s="65">
        <f t="shared" si="3"/>
        <v>4600</v>
      </c>
      <c r="L21" s="65">
        <f t="shared" si="3"/>
        <v>4500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>
        <f>AVERAGE($B$21:H21)</f>
        <v>4514.2857142857147</v>
      </c>
      <c r="I22" s="51">
        <f>AVERAGE($B$21:I21)</f>
        <v>4525</v>
      </c>
      <c r="J22" s="51">
        <f>AVERAGE($B$21:J21)</f>
        <v>4522.2222222222226</v>
      </c>
      <c r="K22" s="51">
        <f>AVERAGE($B$21:K21)</f>
        <v>4530</v>
      </c>
      <c r="L22" s="51">
        <f>AVERAGE($B$21:L21)</f>
        <v>4527.272727272727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L22" sqref="L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60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 t="shared" ref="F5:L5" si="0">1614.3+3.9</f>
        <v>1618.2</v>
      </c>
      <c r="G5" s="60">
        <f t="shared" si="0"/>
        <v>1618.2</v>
      </c>
      <c r="H5" s="60">
        <f t="shared" si="0"/>
        <v>1618.2</v>
      </c>
      <c r="I5" s="60">
        <f t="shared" si="0"/>
        <v>1618.2</v>
      </c>
      <c r="J5" s="60">
        <f t="shared" si="0"/>
        <v>1618.2</v>
      </c>
      <c r="K5" s="60">
        <f t="shared" si="0"/>
        <v>1618.2</v>
      </c>
      <c r="L5" s="60">
        <f t="shared" si="0"/>
        <v>1618.2</v>
      </c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>
        <v>458.19</v>
      </c>
      <c r="I6" s="60">
        <v>482.3</v>
      </c>
      <c r="J6" s="60">
        <v>458.19</v>
      </c>
      <c r="K6" s="60">
        <v>482.3</v>
      </c>
      <c r="L6" s="60">
        <v>557.29999999999995</v>
      </c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>
        <v>39.06</v>
      </c>
      <c r="I7" s="60">
        <v>71.239999999999995</v>
      </c>
      <c r="J7" s="60">
        <v>51.92</v>
      </c>
      <c r="K7" s="60">
        <v>60.18</v>
      </c>
      <c r="L7" s="60">
        <v>73.040000000000006</v>
      </c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>
        <v>90.55</v>
      </c>
      <c r="I9" s="60">
        <f>90.55+117.9</f>
        <v>208.45</v>
      </c>
      <c r="J9" s="60">
        <v>90.55</v>
      </c>
      <c r="K9" s="60">
        <v>90.55</v>
      </c>
      <c r="L9" s="60">
        <v>90.55</v>
      </c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>
        <f>427.86+500+249.99+249.99</f>
        <v>1427.84</v>
      </c>
      <c r="I10" s="60">
        <f>500+249.99+249.99+427.86</f>
        <v>1427.8400000000001</v>
      </c>
      <c r="J10" s="60">
        <f>500+249.99+249.99+427.86</f>
        <v>1427.8400000000001</v>
      </c>
      <c r="K10" s="60">
        <f>500+249.99+249.99+427.86</f>
        <v>1427.8400000000001</v>
      </c>
      <c r="L10" s="60">
        <f>500+249.99+249.99+427.86</f>
        <v>1427.8400000000001</v>
      </c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>
        <v>650</v>
      </c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1">SUM(B5:B18)</f>
        <v>3919.63</v>
      </c>
      <c r="C19" s="65">
        <f t="shared" ref="C19:M19" si="2">SUM(C5:C18)</f>
        <v>3836.3900000000003</v>
      </c>
      <c r="D19" s="65">
        <f t="shared" ref="D19" si="3">SUM(D5:D18)</f>
        <v>3658.19</v>
      </c>
      <c r="E19" s="65">
        <f t="shared" si="2"/>
        <v>3918.63</v>
      </c>
      <c r="F19" s="65">
        <f t="shared" si="2"/>
        <v>3613.6800000000003</v>
      </c>
      <c r="G19" s="65">
        <f t="shared" si="2"/>
        <v>3640.9300000000003</v>
      </c>
      <c r="H19" s="65">
        <f t="shared" si="2"/>
        <v>3633.84</v>
      </c>
      <c r="I19" s="65">
        <f t="shared" si="2"/>
        <v>3808.0299999999997</v>
      </c>
      <c r="J19" s="65">
        <f t="shared" si="2"/>
        <v>3646.7000000000003</v>
      </c>
      <c r="K19" s="65">
        <f t="shared" si="2"/>
        <v>3679.07</v>
      </c>
      <c r="L19" s="65">
        <f t="shared" si="2"/>
        <v>4416.93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4">C19-C20</f>
        <v>3836.3900000000003</v>
      </c>
      <c r="D21" s="65">
        <f t="shared" si="4"/>
        <v>3658.19</v>
      </c>
      <c r="E21" s="65">
        <f t="shared" si="4"/>
        <v>3918.63</v>
      </c>
      <c r="F21" s="65">
        <f t="shared" si="4"/>
        <v>3613.6800000000003</v>
      </c>
      <c r="G21" s="65">
        <f t="shared" si="4"/>
        <v>3640.9300000000003</v>
      </c>
      <c r="H21" s="65">
        <f t="shared" si="4"/>
        <v>3633.84</v>
      </c>
      <c r="I21" s="65">
        <f t="shared" si="4"/>
        <v>3808.0299999999997</v>
      </c>
      <c r="J21" s="65">
        <f t="shared" si="4"/>
        <v>3646.7000000000003</v>
      </c>
      <c r="K21" s="65">
        <f t="shared" si="4"/>
        <v>3679.07</v>
      </c>
      <c r="L21" s="65">
        <f t="shared" si="4"/>
        <v>4416.93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>
        <f>AVERAGE($B$21:H21)</f>
        <v>3745.8985714285714</v>
      </c>
      <c r="I22" s="51">
        <f>AVERAGE($B$21:I21)</f>
        <v>3753.665</v>
      </c>
      <c r="J22" s="51">
        <f>AVERAGE($B$21:J21)</f>
        <v>3741.7799999999997</v>
      </c>
      <c r="K22" s="51">
        <f>AVERAGE($B$21:K21)</f>
        <v>3735.5089999999996</v>
      </c>
      <c r="L22" s="51">
        <f>AVERAGE($B$21:L21)</f>
        <v>3797.4563636363632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>
        <v>1300</v>
      </c>
      <c r="I5" s="60">
        <v>1300</v>
      </c>
      <c r="J5" s="60">
        <v>1300</v>
      </c>
      <c r="K5" s="60">
        <v>1300</v>
      </c>
      <c r="L5" s="60">
        <v>1300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>
        <v>97.14</v>
      </c>
      <c r="I7" s="60">
        <v>92.68</v>
      </c>
      <c r="J7" s="60">
        <v>109.87</v>
      </c>
      <c r="K7" s="60">
        <v>135.44</v>
      </c>
      <c r="L7" s="60">
        <v>124.05</v>
      </c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>
        <v>2015</v>
      </c>
      <c r="I12" s="62">
        <v>2015</v>
      </c>
      <c r="J12" s="62">
        <v>1950</v>
      </c>
      <c r="K12" s="62">
        <v>2015</v>
      </c>
      <c r="L12" s="62">
        <v>1950</v>
      </c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>
        <f>1319.96</f>
        <v>1319.96</v>
      </c>
      <c r="I13" s="62">
        <v>300</v>
      </c>
      <c r="J13" s="62">
        <f>760+40</f>
        <v>800</v>
      </c>
      <c r="K13" s="62">
        <v>1300</v>
      </c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>
        <v>109.95</v>
      </c>
      <c r="J15" s="62">
        <v>95.5</v>
      </c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4732.1000000000004</v>
      </c>
      <c r="I19" s="65">
        <f t="shared" si="1"/>
        <v>3817.63</v>
      </c>
      <c r="J19" s="65">
        <f t="shared" si="1"/>
        <v>4255.37</v>
      </c>
      <c r="K19" s="65">
        <f t="shared" si="1"/>
        <v>4750.4400000000005</v>
      </c>
      <c r="L19" s="65">
        <f t="shared" si="1"/>
        <v>3374.05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>
        <v>132.1</v>
      </c>
      <c r="I20" s="62">
        <v>0</v>
      </c>
      <c r="J20" s="62">
        <v>0</v>
      </c>
      <c r="K20" s="62">
        <v>150.44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4600</v>
      </c>
      <c r="I21" s="65">
        <f t="shared" si="3"/>
        <v>3817.63</v>
      </c>
      <c r="J21" s="65">
        <f t="shared" si="3"/>
        <v>4255.37</v>
      </c>
      <c r="K21" s="65">
        <f t="shared" si="3"/>
        <v>4600.0000000000009</v>
      </c>
      <c r="L21" s="65">
        <f t="shared" si="3"/>
        <v>3374.05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>
        <f>AVERAGE($B$21:H21)</f>
        <v>3893.4385714285713</v>
      </c>
      <c r="I22" s="51">
        <f>AVERAGE($B$21:I21)</f>
        <v>3883.9625000000001</v>
      </c>
      <c r="J22" s="51">
        <f>AVERAGE($B$21:J21)</f>
        <v>3925.23</v>
      </c>
      <c r="K22" s="51">
        <f>AVERAGE($B$21:K21)</f>
        <v>3992.7069999999999</v>
      </c>
      <c r="L22" s="51">
        <f>AVERAGE($B$21:L21)</f>
        <v>3936.4654545454546</v>
      </c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>
        <v>1800</v>
      </c>
      <c r="L5" s="60">
        <v>1800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>
        <v>2300</v>
      </c>
      <c r="I12" s="62">
        <v>3100</v>
      </c>
      <c r="J12" s="62">
        <v>3000</v>
      </c>
      <c r="K12" s="62">
        <v>3100</v>
      </c>
      <c r="L12" s="62">
        <v>3000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>
        <v>551</v>
      </c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4651</v>
      </c>
      <c r="I19" s="65">
        <f t="shared" si="1"/>
        <v>4900</v>
      </c>
      <c r="J19" s="65">
        <f t="shared" si="1"/>
        <v>4800</v>
      </c>
      <c r="K19" s="65">
        <f t="shared" si="1"/>
        <v>4900</v>
      </c>
      <c r="L19" s="65">
        <f t="shared" si="1"/>
        <v>4800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>
        <v>51</v>
      </c>
      <c r="I20" s="62">
        <v>300</v>
      </c>
      <c r="J20" s="62">
        <v>200</v>
      </c>
      <c r="K20" s="62">
        <v>300</v>
      </c>
      <c r="L20" s="62">
        <v>200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>
        <f>AVERAGE($B$21:H21)</f>
        <v>4565.9142857142861</v>
      </c>
      <c r="I22" s="51">
        <f>AVERAGE($B$21:I21)</f>
        <v>4570.1750000000002</v>
      </c>
      <c r="J22" s="51">
        <f>AVERAGE($B$21:J21)</f>
        <v>4573.4888888888891</v>
      </c>
      <c r="K22" s="51">
        <f>AVERAGE($B$21:K21)</f>
        <v>4576.1400000000003</v>
      </c>
      <c r="L22" s="51">
        <f>AVERAGE($B$21:L21)</f>
        <v>4578.3090909090906</v>
      </c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>
        <v>5704</v>
      </c>
      <c r="I12" s="62">
        <v>5704</v>
      </c>
      <c r="J12" s="60">
        <v>5520</v>
      </c>
      <c r="K12" s="62">
        <v>5704</v>
      </c>
      <c r="L12" s="60">
        <v>5520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5704</v>
      </c>
      <c r="I19" s="65">
        <f t="shared" si="1"/>
        <v>5704</v>
      </c>
      <c r="J19" s="65">
        <f t="shared" si="1"/>
        <v>5520</v>
      </c>
      <c r="K19" s="65">
        <f t="shared" si="1"/>
        <v>5704</v>
      </c>
      <c r="L19" s="65">
        <f t="shared" si="1"/>
        <v>5520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>
        <v>1104</v>
      </c>
      <c r="I20" s="62">
        <v>1104</v>
      </c>
      <c r="J20" s="62">
        <v>920</v>
      </c>
      <c r="K20" s="62">
        <v>1104</v>
      </c>
      <c r="L20" s="62">
        <v>920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64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>
        <v>4000</v>
      </c>
      <c r="I5" s="60">
        <v>4000</v>
      </c>
      <c r="J5" s="60">
        <v>4000</v>
      </c>
      <c r="K5" s="60">
        <v>2500</v>
      </c>
      <c r="L5" s="60">
        <v>2500</v>
      </c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>
        <v>167.34</v>
      </c>
      <c r="J7" s="60">
        <v>160.18</v>
      </c>
      <c r="K7" s="60">
        <v>166.25</v>
      </c>
      <c r="L7" s="60">
        <v>155.11000000000001</v>
      </c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>
        <v>125</v>
      </c>
      <c r="K10" s="60">
        <v>125</v>
      </c>
      <c r="L10" s="60">
        <v>125</v>
      </c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>
        <v>1080</v>
      </c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4000</v>
      </c>
      <c r="I19" s="65">
        <f t="shared" si="1"/>
        <v>4167.34</v>
      </c>
      <c r="J19" s="65">
        <f t="shared" si="1"/>
        <v>4285.18</v>
      </c>
      <c r="K19" s="65">
        <f t="shared" si="1"/>
        <v>2791.25</v>
      </c>
      <c r="L19" s="65">
        <f t="shared" si="1"/>
        <v>3860.11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1.27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4000</v>
      </c>
      <c r="I21" s="65">
        <f t="shared" si="2"/>
        <v>4166.07</v>
      </c>
      <c r="J21" s="65">
        <f t="shared" si="2"/>
        <v>4285.18</v>
      </c>
      <c r="K21" s="65">
        <f t="shared" ref="K21:L21" si="4">K19-K20</f>
        <v>2791.25</v>
      </c>
      <c r="L21" s="65">
        <f t="shared" si="4"/>
        <v>3860.11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>
        <f>AVERAGE($B$21:H21)</f>
        <v>1322.95</v>
      </c>
      <c r="I22" s="51">
        <f>AVERAGE($B$21:I21)</f>
        <v>1678.34</v>
      </c>
      <c r="J22" s="51">
        <f>AVERAGE($B$21:J21)</f>
        <v>1967.9888888888891</v>
      </c>
      <c r="K22" s="51">
        <f>AVERAGE($B$21:K21)</f>
        <v>2050.3150000000001</v>
      </c>
      <c r="L22" s="51">
        <f>AVERAGE($B$21:L21)</f>
        <v>2214.8418181818183</v>
      </c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>
        <v>2500</v>
      </c>
      <c r="I12" s="62">
        <v>2500</v>
      </c>
      <c r="J12" s="62">
        <v>2500</v>
      </c>
      <c r="K12" s="62">
        <v>2500</v>
      </c>
      <c r="L12" s="62">
        <v>2500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>
        <v>596.5</v>
      </c>
      <c r="J15" s="62">
        <v>519.5</v>
      </c>
      <c r="K15" s="62">
        <v>620</v>
      </c>
      <c r="L15" s="62">
        <v>627</v>
      </c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2500</v>
      </c>
      <c r="I19" s="65">
        <f t="shared" si="1"/>
        <v>3096.5</v>
      </c>
      <c r="J19" s="65">
        <f t="shared" si="1"/>
        <v>3019.5</v>
      </c>
      <c r="K19" s="65">
        <f t="shared" si="1"/>
        <v>3120</v>
      </c>
      <c r="L19" s="65">
        <f t="shared" si="1"/>
        <v>3127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2500</v>
      </c>
      <c r="I21" s="65">
        <f t="shared" si="3"/>
        <v>3096.5</v>
      </c>
      <c r="J21" s="65">
        <f t="shared" si="3"/>
        <v>3019.5</v>
      </c>
      <c r="K21" s="65">
        <f t="shared" si="3"/>
        <v>3120</v>
      </c>
      <c r="L21" s="65">
        <f t="shared" si="3"/>
        <v>3127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>
        <f>AVERAGE($B$21:H21)</f>
        <v>2924.0342857142855</v>
      </c>
      <c r="I22" s="51">
        <f>AVERAGE($B$21:I21)</f>
        <v>2945.5924999999997</v>
      </c>
      <c r="J22" s="51">
        <f>AVERAGE($B$21:J21)</f>
        <v>2953.804444444444</v>
      </c>
      <c r="K22" s="51">
        <f>AVERAGE($B$21:K21)</f>
        <v>2970.424</v>
      </c>
      <c r="L22" s="51">
        <f>AVERAGE($B$21:L21)</f>
        <v>2984.6581818181817</v>
      </c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39">
        <v>4800</v>
      </c>
      <c r="I12" s="39">
        <v>4800</v>
      </c>
      <c r="J12" s="39">
        <v>4800</v>
      </c>
      <c r="K12" s="39">
        <v>4800</v>
      </c>
      <c r="L12" s="39">
        <v>4800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4800</v>
      </c>
      <c r="I19" s="65">
        <f t="shared" si="1"/>
        <v>4800</v>
      </c>
      <c r="J19" s="65">
        <f t="shared" si="1"/>
        <v>4800</v>
      </c>
      <c r="K19" s="65">
        <f t="shared" si="1"/>
        <v>4800</v>
      </c>
      <c r="L19" s="65">
        <f t="shared" si="1"/>
        <v>4800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>
        <v>200</v>
      </c>
      <c r="I20" s="62">
        <v>200</v>
      </c>
      <c r="J20" s="62">
        <v>200</v>
      </c>
      <c r="K20" s="62">
        <v>200</v>
      </c>
      <c r="L20" s="62">
        <v>200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85C7-B29C-4FDB-B0F6-016975FD36F8}">
  <sheetPr>
    <tabColor rgb="FF00B050"/>
    <pageSetUpPr fitToPage="1"/>
  </sheetPr>
  <dimension ref="A1:M24"/>
  <sheetViews>
    <sheetView zoomScaleNormal="100" workbookViewId="0">
      <selection activeCell="M22" sqref="M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126" t="s">
        <v>81</v>
      </c>
      <c r="C5" s="127"/>
      <c r="D5" s="127"/>
      <c r="E5" s="127"/>
      <c r="F5" s="127"/>
      <c r="G5" s="127"/>
      <c r="H5" s="127"/>
      <c r="I5" s="127"/>
      <c r="J5" s="127"/>
      <c r="K5" s="127"/>
      <c r="L5" s="60"/>
      <c r="M5" s="61"/>
    </row>
    <row r="6" spans="1:13" s="37" customFormat="1" ht="15" customHeight="1" x14ac:dyDescent="0.25">
      <c r="A6" s="53" t="s">
        <v>20</v>
      </c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60"/>
      <c r="M6" s="61"/>
    </row>
    <row r="7" spans="1:13" s="37" customFormat="1" ht="15" customHeight="1" x14ac:dyDescent="0.25">
      <c r="A7" s="53" t="s">
        <v>21</v>
      </c>
      <c r="B7" s="128"/>
      <c r="C7" s="129"/>
      <c r="D7" s="129"/>
      <c r="E7" s="129"/>
      <c r="F7" s="129"/>
      <c r="G7" s="129"/>
      <c r="H7" s="129"/>
      <c r="I7" s="129"/>
      <c r="J7" s="129"/>
      <c r="K7" s="129"/>
      <c r="L7" s="60"/>
      <c r="M7" s="61"/>
    </row>
    <row r="8" spans="1:13" s="37" customFormat="1" ht="15" customHeight="1" x14ac:dyDescent="0.25">
      <c r="A8" s="53" t="s">
        <v>22</v>
      </c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60"/>
      <c r="M8" s="61"/>
    </row>
    <row r="9" spans="1:13" s="37" customFormat="1" ht="15" customHeight="1" x14ac:dyDescent="0.25">
      <c r="A9" s="53" t="s">
        <v>23</v>
      </c>
      <c r="B9" s="128"/>
      <c r="C9" s="129"/>
      <c r="D9" s="129"/>
      <c r="E9" s="129"/>
      <c r="F9" s="129"/>
      <c r="G9" s="129"/>
      <c r="H9" s="129"/>
      <c r="I9" s="129"/>
      <c r="J9" s="129"/>
      <c r="K9" s="129"/>
      <c r="L9" s="60"/>
      <c r="M9" s="61"/>
    </row>
    <row r="10" spans="1:13" s="37" customFormat="1" ht="15" customHeight="1" x14ac:dyDescent="0.25">
      <c r="A10" s="53" t="s">
        <v>24</v>
      </c>
      <c r="B10" s="128"/>
      <c r="C10" s="129"/>
      <c r="D10" s="129"/>
      <c r="E10" s="129"/>
      <c r="F10" s="129"/>
      <c r="G10" s="129"/>
      <c r="H10" s="129"/>
      <c r="I10" s="129"/>
      <c r="J10" s="129"/>
      <c r="K10" s="129"/>
      <c r="L10" s="60"/>
      <c r="M10" s="61"/>
    </row>
    <row r="11" spans="1:13" s="37" customFormat="1" ht="15" customHeight="1" x14ac:dyDescent="0.25">
      <c r="A11" s="52" t="s">
        <v>25</v>
      </c>
      <c r="B11" s="128"/>
      <c r="C11" s="129"/>
      <c r="D11" s="129"/>
      <c r="E11" s="129"/>
      <c r="F11" s="129"/>
      <c r="G11" s="129"/>
      <c r="H11" s="129"/>
      <c r="I11" s="129"/>
      <c r="J11" s="129"/>
      <c r="K11" s="129"/>
      <c r="L11" s="60"/>
      <c r="M11" s="61"/>
    </row>
    <row r="12" spans="1:13" s="41" customFormat="1" ht="15" customHeight="1" x14ac:dyDescent="0.25">
      <c r="A12" s="54" t="s">
        <v>26</v>
      </c>
      <c r="B12" s="128"/>
      <c r="C12" s="129"/>
      <c r="D12" s="129"/>
      <c r="E12" s="129"/>
      <c r="F12" s="129"/>
      <c r="G12" s="129"/>
      <c r="H12" s="129"/>
      <c r="I12" s="129"/>
      <c r="J12" s="129"/>
      <c r="K12" s="129"/>
      <c r="L12" s="60">
        <v>4500</v>
      </c>
      <c r="M12" s="61"/>
    </row>
    <row r="13" spans="1:13" s="42" customFormat="1" ht="15" customHeight="1" x14ac:dyDescent="0.25">
      <c r="A13" s="54" t="s">
        <v>27</v>
      </c>
      <c r="B13" s="128"/>
      <c r="C13" s="129"/>
      <c r="D13" s="129"/>
      <c r="E13" s="129"/>
      <c r="F13" s="129"/>
      <c r="G13" s="129"/>
      <c r="H13" s="129"/>
      <c r="I13" s="129"/>
      <c r="J13" s="129"/>
      <c r="K13" s="129"/>
      <c r="L13" s="60"/>
      <c r="M13" s="61"/>
    </row>
    <row r="14" spans="1:13" s="41" customFormat="1" ht="15" customHeight="1" x14ac:dyDescent="0.25">
      <c r="A14" s="54" t="s">
        <v>28</v>
      </c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60"/>
      <c r="M14" s="61"/>
    </row>
    <row r="15" spans="1:13" s="42" customFormat="1" ht="15" customHeight="1" x14ac:dyDescent="0.25">
      <c r="A15" s="55" t="s">
        <v>29</v>
      </c>
      <c r="B15" s="128"/>
      <c r="C15" s="129"/>
      <c r="D15" s="129"/>
      <c r="E15" s="129"/>
      <c r="F15" s="129"/>
      <c r="G15" s="129"/>
      <c r="H15" s="129"/>
      <c r="I15" s="129"/>
      <c r="J15" s="129"/>
      <c r="K15" s="129"/>
      <c r="L15" s="60"/>
      <c r="M15" s="61"/>
    </row>
    <row r="16" spans="1:13" s="42" customFormat="1" ht="15" customHeight="1" x14ac:dyDescent="0.25">
      <c r="A16" s="54" t="s">
        <v>30</v>
      </c>
      <c r="B16" s="128"/>
      <c r="C16" s="129"/>
      <c r="D16" s="129"/>
      <c r="E16" s="129"/>
      <c r="F16" s="129"/>
      <c r="G16" s="129"/>
      <c r="H16" s="129"/>
      <c r="I16" s="129"/>
      <c r="J16" s="129"/>
      <c r="K16" s="129"/>
      <c r="L16" s="60"/>
      <c r="M16" s="61"/>
    </row>
    <row r="17" spans="1:13" s="37" customFormat="1" ht="15" customHeight="1" x14ac:dyDescent="0.25">
      <c r="A17" s="54" t="s">
        <v>31</v>
      </c>
      <c r="B17" s="128"/>
      <c r="C17" s="129"/>
      <c r="D17" s="129"/>
      <c r="E17" s="129"/>
      <c r="F17" s="129"/>
      <c r="G17" s="129"/>
      <c r="H17" s="129"/>
      <c r="I17" s="129"/>
      <c r="J17" s="129"/>
      <c r="K17" s="129"/>
      <c r="L17" s="60"/>
      <c r="M17" s="61"/>
    </row>
    <row r="18" spans="1:13" s="37" customFormat="1" ht="15" customHeight="1" thickBot="1" x14ac:dyDescent="0.3">
      <c r="A18" s="56" t="s">
        <v>32</v>
      </c>
      <c r="B18" s="128"/>
      <c r="C18" s="129"/>
      <c r="D18" s="129"/>
      <c r="E18" s="129"/>
      <c r="F18" s="129"/>
      <c r="G18" s="129"/>
      <c r="H18" s="129"/>
      <c r="I18" s="129"/>
      <c r="J18" s="129"/>
      <c r="K18" s="129"/>
      <c r="L18" s="60"/>
      <c r="M18" s="61"/>
    </row>
    <row r="19" spans="1:13" s="37" customFormat="1" ht="15" customHeight="1" thickBot="1" x14ac:dyDescent="0.3">
      <c r="A19" s="44" t="s">
        <v>33</v>
      </c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65">
        <f>SUM(L5:L18)</f>
        <v>4500</v>
      </c>
      <c r="M19" s="65">
        <f t="shared" ref="M19" si="0">SUM(M5:M18)</f>
        <v>0</v>
      </c>
    </row>
    <row r="20" spans="1:13" s="37" customFormat="1" ht="15" customHeight="1" thickBot="1" x14ac:dyDescent="0.3">
      <c r="A20" s="46" t="s">
        <v>14</v>
      </c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62">
        <v>0</v>
      </c>
      <c r="M20" s="63"/>
    </row>
    <row r="21" spans="1:13" s="37" customFormat="1" ht="15" customHeight="1" thickBot="1" x14ac:dyDescent="0.3">
      <c r="A21" s="44" t="s">
        <v>15</v>
      </c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65">
        <f>L19-L20</f>
        <v>4500</v>
      </c>
      <c r="M21" s="65">
        <f t="shared" ref="M21" si="1">M19-M20</f>
        <v>0</v>
      </c>
    </row>
    <row r="22" spans="1:13" s="37" customFormat="1" ht="15" customHeight="1" thickBot="1" x14ac:dyDescent="0.3">
      <c r="A22" s="46" t="s">
        <v>12</v>
      </c>
      <c r="B22" s="128"/>
      <c r="C22" s="129"/>
      <c r="D22" s="129"/>
      <c r="E22" s="129"/>
      <c r="F22" s="129"/>
      <c r="G22" s="129"/>
      <c r="H22" s="129"/>
      <c r="I22" s="129"/>
      <c r="J22" s="129"/>
      <c r="K22" s="129"/>
      <c r="L22" s="51">
        <f>AVERAGE(L21)</f>
        <v>4500</v>
      </c>
      <c r="M22" s="71"/>
    </row>
    <row r="23" spans="1:13" s="37" customFormat="1" ht="15" customHeight="1" thickBot="1" x14ac:dyDescent="0.3">
      <c r="A23" s="57" t="s">
        <v>13</v>
      </c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48"/>
      <c r="M23" s="50"/>
    </row>
    <row r="24" spans="1:13" ht="15" x14ac:dyDescent="0.25">
      <c r="A24"/>
    </row>
  </sheetData>
  <mergeCells count="16">
    <mergeCell ref="B5:K23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L22" sqref="L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s="5" customFormat="1" ht="21.75" thickBot="1" x14ac:dyDescent="0.25">
      <c r="A2" s="100" t="s">
        <v>41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>
        <v>1800</v>
      </c>
      <c r="I5" s="60">
        <v>1800</v>
      </c>
      <c r="J5" s="60">
        <v>1800</v>
      </c>
      <c r="K5" s="60">
        <v>1800</v>
      </c>
      <c r="L5" s="60">
        <v>1800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>
        <v>2790</v>
      </c>
      <c r="I12" s="62">
        <v>2790</v>
      </c>
      <c r="J12" s="62">
        <v>2700</v>
      </c>
      <c r="K12" s="62">
        <v>2790</v>
      </c>
      <c r="L12" s="62">
        <v>2700</v>
      </c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4590</v>
      </c>
      <c r="I19" s="65">
        <f t="shared" si="1"/>
        <v>4590</v>
      </c>
      <c r="J19" s="65">
        <f t="shared" si="1"/>
        <v>4500</v>
      </c>
      <c r="K19" s="65">
        <f t="shared" si="1"/>
        <v>4590</v>
      </c>
      <c r="L19" s="65">
        <f t="shared" si="1"/>
        <v>4500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4590</v>
      </c>
      <c r="I21" s="65">
        <f t="shared" si="3"/>
        <v>4590</v>
      </c>
      <c r="J21" s="65">
        <f t="shared" si="3"/>
        <v>4500</v>
      </c>
      <c r="K21" s="65">
        <f t="shared" si="3"/>
        <v>4590</v>
      </c>
      <c r="L21" s="65">
        <f t="shared" si="3"/>
        <v>4500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>
        <f>AVERAGE($B$21:H21)</f>
        <v>3460.7642857142855</v>
      </c>
      <c r="I22" s="51">
        <f>AVERAGE($B$21:I21)</f>
        <v>3601.9187499999998</v>
      </c>
      <c r="J22" s="51">
        <f>AVERAGE($B$21:J21)</f>
        <v>3701.7055555555553</v>
      </c>
      <c r="K22" s="51">
        <f>AVERAGE($B$21:K21)</f>
        <v>3790.5349999999999</v>
      </c>
      <c r="L22" s="51">
        <f>AVERAGE($B$21:L21)</f>
        <v>3855.0318181818179</v>
      </c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>
        <v>4500</v>
      </c>
      <c r="I12" s="62">
        <v>4500</v>
      </c>
      <c r="J12" s="62">
        <v>4500</v>
      </c>
      <c r="K12" s="62">
        <v>4500</v>
      </c>
      <c r="L12" s="62">
        <v>4500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4500</v>
      </c>
      <c r="I19" s="65">
        <f t="shared" si="1"/>
        <v>4500</v>
      </c>
      <c r="J19" s="65">
        <f t="shared" si="1"/>
        <v>4500</v>
      </c>
      <c r="K19" s="65">
        <f t="shared" si="1"/>
        <v>4500</v>
      </c>
      <c r="L19" s="65">
        <f t="shared" si="1"/>
        <v>4500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4500</v>
      </c>
      <c r="I21" s="65">
        <f t="shared" si="3"/>
        <v>4500</v>
      </c>
      <c r="J21" s="65">
        <f t="shared" si="3"/>
        <v>4500</v>
      </c>
      <c r="K21" s="65">
        <f t="shared" si="3"/>
        <v>4500</v>
      </c>
      <c r="L21" s="65">
        <f t="shared" si="3"/>
        <v>4500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>
        <f>AVERAGE($B$21:H21)</f>
        <v>4500</v>
      </c>
      <c r="I22" s="51">
        <f>AVERAGE($B$21:I21)</f>
        <v>4500</v>
      </c>
      <c r="J22" s="51">
        <f>AVERAGE($B$21:J21)</f>
        <v>4500</v>
      </c>
      <c r="K22" s="51">
        <f>AVERAGE($B$21:K21)</f>
        <v>4500</v>
      </c>
      <c r="L22" s="51">
        <f>AVERAGE($B$21:L21)</f>
        <v>4500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39">
        <v>4750</v>
      </c>
      <c r="I14" s="39">
        <v>4750</v>
      </c>
      <c r="J14" s="39">
        <v>4750</v>
      </c>
      <c r="K14" s="39">
        <v>4750</v>
      </c>
      <c r="L14" s="39">
        <v>4750</v>
      </c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4750</v>
      </c>
      <c r="I19" s="65">
        <f t="shared" si="1"/>
        <v>4750</v>
      </c>
      <c r="J19" s="65">
        <f t="shared" si="1"/>
        <v>4750</v>
      </c>
      <c r="K19" s="65">
        <f t="shared" si="1"/>
        <v>4750</v>
      </c>
      <c r="L19" s="65">
        <f t="shared" si="1"/>
        <v>4750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59">
        <v>150</v>
      </c>
      <c r="I20" s="59">
        <v>150</v>
      </c>
      <c r="J20" s="59">
        <v>150</v>
      </c>
      <c r="K20" s="59">
        <v>150</v>
      </c>
      <c r="L20" s="59">
        <v>150</v>
      </c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69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>
        <v>1000</v>
      </c>
      <c r="I5" s="60">
        <v>1000</v>
      </c>
      <c r="J5" s="60">
        <v>1000</v>
      </c>
      <c r="K5" s="60">
        <v>1000</v>
      </c>
      <c r="L5" s="60">
        <v>1000</v>
      </c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>
        <v>68.97</v>
      </c>
      <c r="I7" s="60">
        <v>55.21</v>
      </c>
      <c r="J7" s="60">
        <v>63.02</v>
      </c>
      <c r="K7" s="60">
        <v>110.16</v>
      </c>
      <c r="L7" s="60">
        <v>162.09</v>
      </c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>
        <v>1637.66</v>
      </c>
      <c r="J15" s="62">
        <v>1141.93</v>
      </c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>
        <v>80</v>
      </c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1148.97</v>
      </c>
      <c r="I19" s="65">
        <f t="shared" si="1"/>
        <v>2692.87</v>
      </c>
      <c r="J19" s="65">
        <f t="shared" si="1"/>
        <v>2204.9499999999998</v>
      </c>
      <c r="K19" s="65">
        <f t="shared" si="1"/>
        <v>1110.1600000000001</v>
      </c>
      <c r="L19" s="65">
        <f t="shared" si="1"/>
        <v>1162.0899999999999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10</v>
      </c>
      <c r="J20" s="62">
        <v>0</v>
      </c>
      <c r="K20" s="62">
        <v>0</v>
      </c>
      <c r="L20" s="62">
        <v>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1148.97</v>
      </c>
      <c r="I21" s="65">
        <f t="shared" si="2"/>
        <v>2682.87</v>
      </c>
      <c r="J21" s="65">
        <f t="shared" si="2"/>
        <v>2204.9499999999998</v>
      </c>
      <c r="K21" s="65">
        <f t="shared" si="2"/>
        <v>1110.1600000000001</v>
      </c>
      <c r="L21" s="65">
        <f t="shared" si="2"/>
        <v>1162.0899999999999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>
        <f>AVERAGE($B$21:H21)</f>
        <v>2104.7042857142851</v>
      </c>
      <c r="I22" s="51">
        <f>AVERAGE($B$21:I21)</f>
        <v>2176.9749999999995</v>
      </c>
      <c r="J22" s="51">
        <f>AVERAGE($B$21:J21)</f>
        <v>2180.083333333333</v>
      </c>
      <c r="K22" s="51">
        <f>AVERAGE($B$21:K21)</f>
        <v>2073.0909999999994</v>
      </c>
      <c r="L22" s="51">
        <f>AVERAGE($B$21:L21)</f>
        <v>1990.272727272727</v>
      </c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60">
        <v>2000</v>
      </c>
      <c r="K5" s="60">
        <v>2000</v>
      </c>
      <c r="L5" s="60">
        <v>2000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>
        <v>1800</v>
      </c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2000</v>
      </c>
      <c r="I19" s="65">
        <f t="shared" si="1"/>
        <v>2000</v>
      </c>
      <c r="J19" s="65">
        <f t="shared" si="1"/>
        <v>2000</v>
      </c>
      <c r="K19" s="65">
        <f t="shared" si="1"/>
        <v>2000</v>
      </c>
      <c r="L19" s="65">
        <f t="shared" si="1"/>
        <v>3800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2000</v>
      </c>
      <c r="I21" s="65">
        <f t="shared" si="2"/>
        <v>2000</v>
      </c>
      <c r="J21" s="65">
        <f t="shared" si="2"/>
        <v>2000</v>
      </c>
      <c r="K21" s="65">
        <f t="shared" si="2"/>
        <v>2000</v>
      </c>
      <c r="L21" s="65">
        <f t="shared" si="2"/>
        <v>3800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>
        <f>AVERAGE($B$21:H21)</f>
        <v>1142.8571428571429</v>
      </c>
      <c r="I22" s="51">
        <f>AVERAGE($B$21:I21)</f>
        <v>1250</v>
      </c>
      <c r="J22" s="51">
        <f>AVERAGE($B$21:J21)</f>
        <v>1333.3333333333333</v>
      </c>
      <c r="K22" s="51">
        <f>AVERAGE($B$21:K21)</f>
        <v>1400</v>
      </c>
      <c r="L22" s="51">
        <f>AVERAGE($B$21:L21)</f>
        <v>1618.1818181818182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L22" sqref="L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3">
      <c r="A2" s="100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95" customFormat="1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>
        <v>4984</v>
      </c>
      <c r="I12" s="62">
        <v>4984</v>
      </c>
      <c r="J12" s="62">
        <v>4984</v>
      </c>
      <c r="K12" s="62">
        <v>4984</v>
      </c>
      <c r="L12" s="62">
        <v>4984</v>
      </c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4984</v>
      </c>
      <c r="I19" s="65">
        <f t="shared" si="1"/>
        <v>4984</v>
      </c>
      <c r="J19" s="65">
        <f t="shared" si="1"/>
        <v>4984</v>
      </c>
      <c r="K19" s="65">
        <f t="shared" si="1"/>
        <v>4984</v>
      </c>
      <c r="L19" s="65">
        <f t="shared" si="1"/>
        <v>4984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>
        <v>384</v>
      </c>
      <c r="I20" s="62">
        <v>384</v>
      </c>
      <c r="J20" s="62">
        <v>384</v>
      </c>
      <c r="K20" s="62">
        <v>384</v>
      </c>
      <c r="L20" s="62">
        <v>384</v>
      </c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>
        <v>3900</v>
      </c>
      <c r="I12" s="62">
        <v>3900</v>
      </c>
      <c r="J12" s="62">
        <v>3900</v>
      </c>
      <c r="K12" s="62">
        <v>3900</v>
      </c>
      <c r="L12" s="62">
        <v>3900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3900</v>
      </c>
      <c r="I19" s="65">
        <f t="shared" si="1"/>
        <v>3900</v>
      </c>
      <c r="J19" s="65">
        <f t="shared" si="1"/>
        <v>3900</v>
      </c>
      <c r="K19" s="65">
        <f t="shared" si="1"/>
        <v>3900</v>
      </c>
      <c r="L19" s="65">
        <f t="shared" si="1"/>
        <v>3900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3900</v>
      </c>
      <c r="I21" s="65">
        <f t="shared" si="2"/>
        <v>3900</v>
      </c>
      <c r="J21" s="65">
        <f t="shared" si="2"/>
        <v>3900</v>
      </c>
      <c r="K21" s="65">
        <f t="shared" ref="K21" si="5">K19-K20</f>
        <v>3900</v>
      </c>
      <c r="L21" s="65">
        <f t="shared" si="2"/>
        <v>3900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>
        <f>AVERAGE($B$21:H21)</f>
        <v>1671.4285714285713</v>
      </c>
      <c r="I22" s="51">
        <f>AVERAGE($B$21:I21)</f>
        <v>1950</v>
      </c>
      <c r="J22" s="51">
        <f>AVERAGE($B$21:J21)</f>
        <v>2166.6666666666665</v>
      </c>
      <c r="K22" s="51">
        <f>AVERAGE($B$21:K21)</f>
        <v>2340</v>
      </c>
      <c r="L22" s="51">
        <f>AVERAGE($B$21:L21)</f>
        <v>2481.818181818182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3">
      <c r="A2" s="100" t="s">
        <v>73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5" customFormat="1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95" customFormat="1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>
        <v>4753.2299999999996</v>
      </c>
      <c r="I12" s="62">
        <v>4753.2299999999996</v>
      </c>
      <c r="J12" s="62">
        <v>4599.8999999999996</v>
      </c>
      <c r="K12" s="62">
        <v>4753.2299999999996</v>
      </c>
      <c r="L12" s="62">
        <v>4599.8999999999996</v>
      </c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4753.2299999999996</v>
      </c>
      <c r="I19" s="65">
        <f t="shared" si="1"/>
        <v>4753.2299999999996</v>
      </c>
      <c r="J19" s="65">
        <f t="shared" si="1"/>
        <v>4599.8999999999996</v>
      </c>
      <c r="K19" s="65">
        <f t="shared" si="1"/>
        <v>4753.2299999999996</v>
      </c>
      <c r="L19" s="65">
        <f t="shared" si="1"/>
        <v>4599.8999999999996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>
        <v>153.22999999999999</v>
      </c>
      <c r="I20" s="62">
        <v>153.22999999999999</v>
      </c>
      <c r="J20" s="62">
        <v>0</v>
      </c>
      <c r="K20" s="62">
        <v>153.22999999999999</v>
      </c>
      <c r="L20" s="62">
        <v>0</v>
      </c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4600</v>
      </c>
      <c r="I21" s="65">
        <f t="shared" si="2"/>
        <v>4600</v>
      </c>
      <c r="J21" s="65">
        <f t="shared" si="2"/>
        <v>4599.8999999999996</v>
      </c>
      <c r="K21" s="65">
        <f t="shared" ref="K21" si="4">K19-K20</f>
        <v>4600</v>
      </c>
      <c r="L21" s="65">
        <f t="shared" si="2"/>
        <v>4599.8999999999996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>
        <f>AVERAGE($B$21:H21)</f>
        <v>4511.005714285714</v>
      </c>
      <c r="I22" s="51">
        <f>AVERAGE($B$21:I21)</f>
        <v>4522.13</v>
      </c>
      <c r="J22" s="51">
        <f>AVERAGE($B$21:J21)</f>
        <v>4530.7711111111112</v>
      </c>
      <c r="K22" s="51">
        <f>AVERAGE($B$21:K21)</f>
        <v>4537.6940000000004</v>
      </c>
      <c r="L22" s="51">
        <f>AVERAGE($B$21:L21)</f>
        <v>4543.3490909090915</v>
      </c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>
        <v>4650</v>
      </c>
      <c r="I12" s="62">
        <v>4650</v>
      </c>
      <c r="J12" s="62">
        <v>4500</v>
      </c>
      <c r="K12" s="62">
        <v>4650</v>
      </c>
      <c r="L12" s="62">
        <v>4500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4650</v>
      </c>
      <c r="I19" s="65">
        <f t="shared" si="1"/>
        <v>4650</v>
      </c>
      <c r="J19" s="65">
        <f t="shared" si="1"/>
        <v>4500</v>
      </c>
      <c r="K19" s="65">
        <f t="shared" si="1"/>
        <v>4650</v>
      </c>
      <c r="L19" s="65">
        <f t="shared" si="1"/>
        <v>4500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>
        <v>50</v>
      </c>
      <c r="I20" s="62">
        <v>50</v>
      </c>
      <c r="J20" s="62">
        <v>0</v>
      </c>
      <c r="K20" s="62">
        <v>50</v>
      </c>
      <c r="L20" s="62">
        <v>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4600</v>
      </c>
      <c r="I21" s="65">
        <f t="shared" si="2"/>
        <v>4600</v>
      </c>
      <c r="J21" s="65">
        <f t="shared" si="2"/>
        <v>4500</v>
      </c>
      <c r="K21" s="65">
        <f t="shared" si="2"/>
        <v>4600</v>
      </c>
      <c r="L21" s="65">
        <f t="shared" si="2"/>
        <v>4500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>
        <f>AVERAGE($B$21:H21)</f>
        <v>4541.9857142857145</v>
      </c>
      <c r="I22" s="51">
        <f>AVERAGE($B$21:I21)</f>
        <v>4549.2375000000002</v>
      </c>
      <c r="J22" s="51">
        <f>AVERAGE($B$21:J21)</f>
        <v>4543.7666666666664</v>
      </c>
      <c r="K22" s="51">
        <f>AVERAGE($B$21:K21)</f>
        <v>4549.3900000000003</v>
      </c>
      <c r="L22" s="51">
        <f>AVERAGE($B$21:L21)</f>
        <v>4544.9000000000005</v>
      </c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>
        <v>3006.9</v>
      </c>
      <c r="I5" s="60">
        <v>3006.9</v>
      </c>
      <c r="J5" s="60">
        <v>3006.9</v>
      </c>
      <c r="K5" s="60">
        <v>3006.9</v>
      </c>
      <c r="L5" s="60">
        <v>3006.9</v>
      </c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0">
        <v>1900</v>
      </c>
      <c r="I12" s="60">
        <v>1900</v>
      </c>
      <c r="J12" s="60">
        <v>1900</v>
      </c>
      <c r="K12" s="60">
        <v>1900</v>
      </c>
      <c r="L12" s="60">
        <v>1900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4906.8999999999996</v>
      </c>
      <c r="I19" s="65">
        <f t="shared" si="1"/>
        <v>4906.8999999999996</v>
      </c>
      <c r="J19" s="65">
        <f t="shared" si="1"/>
        <v>4906.8999999999996</v>
      </c>
      <c r="K19" s="65">
        <f t="shared" si="1"/>
        <v>4906.8999999999996</v>
      </c>
      <c r="L19" s="65">
        <f t="shared" si="1"/>
        <v>4906.8999999999996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>
        <v>306.89999999999998</v>
      </c>
      <c r="I20" s="62">
        <v>306.89999999999998</v>
      </c>
      <c r="J20" s="62">
        <v>306.89999999999998</v>
      </c>
      <c r="K20" s="62">
        <v>306.89999999999998</v>
      </c>
      <c r="L20" s="62">
        <v>306.89999999999998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>
        <f>AVERAGE($B$21:H21)</f>
        <v>4545.8142857142857</v>
      </c>
      <c r="I22" s="51">
        <f>AVERAGE($B$21:I21)</f>
        <v>4552.5874999999996</v>
      </c>
      <c r="J22" s="51">
        <f>AVERAGE($B$21:J21)</f>
        <v>4557.8555555555549</v>
      </c>
      <c r="K22" s="51">
        <f>AVERAGE($B$21:K21)</f>
        <v>4562.07</v>
      </c>
      <c r="L22" s="51">
        <f>AVERAGE($B$21:L21)</f>
        <v>4565.5181818181818</v>
      </c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L21" sqref="L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>
        <v>2300</v>
      </c>
      <c r="I5" s="60">
        <v>2300</v>
      </c>
      <c r="J5" s="60">
        <v>2300</v>
      </c>
      <c r="K5" s="60">
        <v>2300</v>
      </c>
      <c r="L5" s="60">
        <v>2300</v>
      </c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>
        <v>54.98</v>
      </c>
      <c r="J7" s="60">
        <v>317.02999999999997</v>
      </c>
      <c r="K7" s="60">
        <v>375.04</v>
      </c>
      <c r="L7" s="60">
        <v>620.98</v>
      </c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>
        <f>90+1405</f>
        <v>1495</v>
      </c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>
        <f>43.8+87.6</f>
        <v>131.39999999999998</v>
      </c>
      <c r="J15" s="62">
        <v>199.2</v>
      </c>
      <c r="K15" s="62"/>
      <c r="L15" s="62">
        <v>82.6</v>
      </c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>
        <v>140</v>
      </c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3795</v>
      </c>
      <c r="I19" s="65">
        <f t="shared" si="1"/>
        <v>2626.38</v>
      </c>
      <c r="J19" s="65">
        <f t="shared" si="1"/>
        <v>2816.2299999999996</v>
      </c>
      <c r="K19" s="65">
        <f t="shared" si="1"/>
        <v>2675.04</v>
      </c>
      <c r="L19" s="65">
        <f t="shared" si="1"/>
        <v>3003.58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21.9</v>
      </c>
      <c r="J20" s="62">
        <v>0</v>
      </c>
      <c r="K20" s="62">
        <v>0</v>
      </c>
      <c r="L20" s="62">
        <v>7.32</v>
      </c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3795</v>
      </c>
      <c r="I21" s="65">
        <f t="shared" si="2"/>
        <v>2604.48</v>
      </c>
      <c r="J21" s="65">
        <f t="shared" si="2"/>
        <v>2816.2299999999996</v>
      </c>
      <c r="K21" s="65">
        <f t="shared" si="2"/>
        <v>2675.04</v>
      </c>
      <c r="L21" s="65">
        <f t="shared" si="2"/>
        <v>2996.2599999999998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>
        <f>AVERAGE($B$21:H21)</f>
        <v>1427.3428571428572</v>
      </c>
      <c r="I22" s="51">
        <f>AVERAGE($B$21:I21)</f>
        <v>1574.4849999999999</v>
      </c>
      <c r="J22" s="51">
        <f>AVERAGE($B$21:J21)</f>
        <v>1712.4566666666665</v>
      </c>
      <c r="K22" s="51">
        <f>AVERAGE($B$21:K21)</f>
        <v>1808.7149999999997</v>
      </c>
      <c r="L22" s="51">
        <f>AVERAGE($B$21:L21)</f>
        <v>1916.673636363636</v>
      </c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E26" sqref="E26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8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>
        <v>4008</v>
      </c>
      <c r="I12" s="39">
        <v>4008</v>
      </c>
      <c r="J12" s="39">
        <v>4008</v>
      </c>
      <c r="K12" s="39">
        <v>4008</v>
      </c>
      <c r="L12" s="39">
        <v>4008</v>
      </c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>
        <v>379.74</v>
      </c>
      <c r="I15" s="62">
        <f>149.5+372.5</f>
        <v>522</v>
      </c>
      <c r="J15" s="62">
        <v>314.97000000000003</v>
      </c>
      <c r="K15" s="62">
        <v>664.73</v>
      </c>
      <c r="L15" s="62">
        <v>575.13</v>
      </c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4387.74</v>
      </c>
      <c r="I19" s="65">
        <f t="shared" si="1"/>
        <v>4530</v>
      </c>
      <c r="J19" s="65">
        <f t="shared" si="1"/>
        <v>4322.97</v>
      </c>
      <c r="K19" s="65">
        <f t="shared" si="1"/>
        <v>4672.7299999999996</v>
      </c>
      <c r="L19" s="65">
        <f t="shared" si="1"/>
        <v>4583.13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72.73</v>
      </c>
      <c r="L20" s="62">
        <v>0</v>
      </c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4387.74</v>
      </c>
      <c r="I21" s="65">
        <f t="shared" si="3"/>
        <v>4530</v>
      </c>
      <c r="J21" s="65">
        <f t="shared" si="3"/>
        <v>4322.97</v>
      </c>
      <c r="K21" s="65">
        <f t="shared" si="3"/>
        <v>4600</v>
      </c>
      <c r="L21" s="65">
        <f t="shared" si="3"/>
        <v>4583.13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>
        <f>AVERAGE($B$21:H21)</f>
        <v>4281.2185714285715</v>
      </c>
      <c r="I22" s="51">
        <f>AVERAGE($B$21:I21)</f>
        <v>4312.3162499999999</v>
      </c>
      <c r="J22" s="51">
        <f>AVERAGE($B$21:J21)</f>
        <v>4313.5</v>
      </c>
      <c r="K22" s="51">
        <f>AVERAGE($B$21:K21)</f>
        <v>4342.1499999999996</v>
      </c>
      <c r="L22" s="51">
        <f>AVERAGE($B$21:L21)</f>
        <v>4364.0572727272729</v>
      </c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>
        <v>4960</v>
      </c>
      <c r="I12" s="62">
        <v>4960</v>
      </c>
      <c r="J12" s="60">
        <v>4800</v>
      </c>
      <c r="K12" s="62">
        <v>4960</v>
      </c>
      <c r="L12" s="60">
        <v>4800</v>
      </c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4960</v>
      </c>
      <c r="I19" s="65">
        <f t="shared" si="1"/>
        <v>4960</v>
      </c>
      <c r="J19" s="65">
        <f t="shared" si="1"/>
        <v>4800</v>
      </c>
      <c r="K19" s="65">
        <f t="shared" si="1"/>
        <v>4960</v>
      </c>
      <c r="L19" s="65">
        <f t="shared" si="1"/>
        <v>4800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>
        <v>360</v>
      </c>
      <c r="I20" s="62">
        <v>360</v>
      </c>
      <c r="J20" s="62">
        <v>200</v>
      </c>
      <c r="K20" s="62">
        <v>360</v>
      </c>
      <c r="L20" s="62">
        <v>200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4600</v>
      </c>
      <c r="I21" s="65">
        <f t="shared" si="2"/>
        <v>4600</v>
      </c>
      <c r="J21" s="65">
        <f t="shared" si="2"/>
        <v>4600</v>
      </c>
      <c r="K21" s="65">
        <f t="shared" si="2"/>
        <v>4600</v>
      </c>
      <c r="L21" s="65">
        <f t="shared" si="2"/>
        <v>4600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>
        <f>AVERAGE($B$21:H21)</f>
        <v>4582.8571428571431</v>
      </c>
      <c r="I22" s="51">
        <f>AVERAGE($B$21:I21)</f>
        <v>4585</v>
      </c>
      <c r="J22" s="51">
        <f>AVERAGE($B$21:J21)</f>
        <v>4586.666666666667</v>
      </c>
      <c r="K22" s="51">
        <f>AVERAGE($B$21:K21)</f>
        <v>4588</v>
      </c>
      <c r="L22" s="51">
        <f>AVERAGE($B$21:L21)</f>
        <v>4589.090909090909</v>
      </c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B050"/>
    <pageSetUpPr fitToPage="1"/>
  </sheetPr>
  <dimension ref="A1:M26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78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>
        <v>1800</v>
      </c>
      <c r="J12" s="62">
        <v>1800</v>
      </c>
      <c r="K12" s="62">
        <v>1800</v>
      </c>
      <c r="L12" s="62">
        <v>1800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1800</v>
      </c>
      <c r="J19" s="65">
        <f t="shared" si="1"/>
        <v>1800</v>
      </c>
      <c r="K19" s="65">
        <f t="shared" si="1"/>
        <v>1800</v>
      </c>
      <c r="L19" s="65">
        <f t="shared" si="1"/>
        <v>1800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1800</v>
      </c>
      <c r="J21" s="65">
        <f t="shared" si="2"/>
        <v>1800</v>
      </c>
      <c r="K21" s="65">
        <f t="shared" ref="K21:L21" si="5">K19-K20</f>
        <v>1800</v>
      </c>
      <c r="L21" s="65">
        <f t="shared" si="5"/>
        <v>1800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>
        <f>AVERAGE($B$21:G21)</f>
        <v>405</v>
      </c>
      <c r="H22" s="51">
        <f>AVERAGE($B$21:H21)</f>
        <v>347.14285714285717</v>
      </c>
      <c r="I22" s="51">
        <f>AVERAGE($B$21:I21)</f>
        <v>528.75</v>
      </c>
      <c r="J22" s="51">
        <f>AVERAGE($B$21:J21)</f>
        <v>670</v>
      </c>
      <c r="K22" s="51">
        <f>AVERAGE($B$21:K21)</f>
        <v>783</v>
      </c>
      <c r="L22" s="51">
        <f>AVERAGE($B$21:L21)</f>
        <v>875.4545454545455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L22" sqref="L22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4" ht="21.75" thickBot="1" x14ac:dyDescent="0.25">
      <c r="A2" s="100" t="s">
        <v>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89" customFormat="1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88" customFormat="1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>
        <v>163.66</v>
      </c>
      <c r="I10" s="60">
        <v>163.98</v>
      </c>
      <c r="J10" s="60">
        <v>160.19</v>
      </c>
      <c r="K10" s="60">
        <v>161.32</v>
      </c>
      <c r="L10" s="60">
        <v>166.05</v>
      </c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>
        <f>2475+80</f>
        <v>2555</v>
      </c>
      <c r="I13" s="62">
        <f>3020+80</f>
        <v>3100</v>
      </c>
      <c r="J13" s="62">
        <f>2430+120</f>
        <v>2550</v>
      </c>
      <c r="K13" s="62"/>
      <c r="L13" s="62">
        <v>3264.77</v>
      </c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>
        <v>1079.55</v>
      </c>
      <c r="I15" s="62">
        <v>557.25</v>
      </c>
      <c r="J15" s="62">
        <v>1099.95</v>
      </c>
      <c r="K15" s="62">
        <v>1362.7</v>
      </c>
      <c r="L15" s="62">
        <v>487</v>
      </c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>
        <v>752.5</v>
      </c>
      <c r="I18" s="62">
        <v>800</v>
      </c>
      <c r="J18" s="62">
        <v>795</v>
      </c>
      <c r="K18" s="62">
        <v>910</v>
      </c>
      <c r="L18" s="62">
        <v>702.25</v>
      </c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4550.71</v>
      </c>
      <c r="I19" s="65">
        <f t="shared" si="2"/>
        <v>4621.2299999999996</v>
      </c>
      <c r="J19" s="65">
        <f t="shared" si="2"/>
        <v>4605.1400000000003</v>
      </c>
      <c r="K19" s="65">
        <f t="shared" si="2"/>
        <v>2434.02</v>
      </c>
      <c r="L19" s="65">
        <f t="shared" si="2"/>
        <v>4620.07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>
        <v>0</v>
      </c>
      <c r="I20" s="62">
        <v>21.23</v>
      </c>
      <c r="J20" s="62">
        <v>5.14</v>
      </c>
      <c r="K20" s="62">
        <v>0</v>
      </c>
      <c r="L20" s="62">
        <v>20.07</v>
      </c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4550.71</v>
      </c>
      <c r="I21" s="65">
        <f t="shared" si="4"/>
        <v>4600</v>
      </c>
      <c r="J21" s="65">
        <f t="shared" si="4"/>
        <v>4600</v>
      </c>
      <c r="K21" s="65">
        <f t="shared" si="4"/>
        <v>2434.02</v>
      </c>
      <c r="L21" s="65">
        <f t="shared" si="4"/>
        <v>4600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>
        <f>AVERAGE($B$21:H21)</f>
        <v>3728.3714285714291</v>
      </c>
      <c r="I22" s="51">
        <f>AVERAGE($B$21:I21)</f>
        <v>3837.3250000000003</v>
      </c>
      <c r="J22" s="51">
        <f>AVERAGE($B$21:J21)</f>
        <v>3922.0666666666675</v>
      </c>
      <c r="K22" s="51">
        <f>AVERAGE($B$21:K21)</f>
        <v>3773.2620000000002</v>
      </c>
      <c r="L22" s="51">
        <f>AVERAGE($B$21:L21)</f>
        <v>3848.42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94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>
        <v>4712</v>
      </c>
      <c r="I12" s="62">
        <v>4712</v>
      </c>
      <c r="J12" s="60">
        <v>4560</v>
      </c>
      <c r="K12" s="62">
        <v>4712</v>
      </c>
      <c r="L12" s="60">
        <v>4560</v>
      </c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4712</v>
      </c>
      <c r="I19" s="65">
        <f t="shared" si="1"/>
        <v>4712</v>
      </c>
      <c r="J19" s="65">
        <f t="shared" si="1"/>
        <v>4560</v>
      </c>
      <c r="K19" s="65">
        <f t="shared" si="1"/>
        <v>4712</v>
      </c>
      <c r="L19" s="65">
        <f t="shared" si="1"/>
        <v>4560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>
        <v>112</v>
      </c>
      <c r="I20" s="62">
        <v>112</v>
      </c>
      <c r="J20" s="62">
        <v>0</v>
      </c>
      <c r="K20" s="62">
        <v>112</v>
      </c>
      <c r="L20" s="62">
        <v>0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4600</v>
      </c>
      <c r="I21" s="65">
        <f t="shared" si="2"/>
        <v>4600</v>
      </c>
      <c r="J21" s="65">
        <f t="shared" si="2"/>
        <v>4560</v>
      </c>
      <c r="K21" s="65">
        <f t="shared" si="2"/>
        <v>4600</v>
      </c>
      <c r="L21" s="65">
        <f t="shared" si="2"/>
        <v>4560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>
        <f>AVERAGE($B$21:H21)</f>
        <v>4539.4285714285716</v>
      </c>
      <c r="I22" s="51">
        <f>AVERAGE($B$21:I21)</f>
        <v>4547</v>
      </c>
      <c r="J22" s="51">
        <f>AVERAGE($B$21:J21)</f>
        <v>4548.4444444444443</v>
      </c>
      <c r="K22" s="51">
        <f>AVERAGE($B$21:K21)</f>
        <v>4553.6000000000004</v>
      </c>
      <c r="L22" s="51">
        <f>AVERAGE($B$21:L21)</f>
        <v>4554.181818181818</v>
      </c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21" t="s">
        <v>18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3"/>
    </row>
    <row r="2" spans="1:14" ht="21.75" thickBot="1" x14ac:dyDescent="0.25">
      <c r="A2" s="100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4" s="94" customFormat="1" ht="11.25" x14ac:dyDescent="0.25">
      <c r="A3" s="117" t="s">
        <v>0</v>
      </c>
      <c r="B3" s="124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4" s="37" customFormat="1" ht="11.25" x14ac:dyDescent="0.25">
      <c r="A4" s="118"/>
      <c r="B4" s="12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39">
        <v>4600</v>
      </c>
      <c r="I14" s="39">
        <v>4600</v>
      </c>
      <c r="J14" s="39">
        <v>4600</v>
      </c>
      <c r="K14" s="39">
        <v>4600</v>
      </c>
      <c r="L14" s="39">
        <v>4600</v>
      </c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4600</v>
      </c>
      <c r="I19" s="65">
        <f t="shared" si="1"/>
        <v>4600</v>
      </c>
      <c r="J19" s="65">
        <f t="shared" si="1"/>
        <v>4600</v>
      </c>
      <c r="K19" s="65">
        <f t="shared" si="1"/>
        <v>4600</v>
      </c>
      <c r="L19" s="65">
        <f t="shared" si="1"/>
        <v>4600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4600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37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37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>
        <v>1200</v>
      </c>
      <c r="I5" s="60">
        <v>1200</v>
      </c>
      <c r="J5" s="60">
        <v>1200</v>
      </c>
      <c r="K5" s="60">
        <v>1200</v>
      </c>
      <c r="L5" s="60">
        <v>1200</v>
      </c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>
        <v>161.38999999999999</v>
      </c>
      <c r="I7" s="60">
        <v>146.01</v>
      </c>
      <c r="J7" s="60">
        <v>151.88</v>
      </c>
      <c r="K7" s="60">
        <v>297.24</v>
      </c>
      <c r="L7" s="60">
        <v>213.93</v>
      </c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39">
        <v>3500</v>
      </c>
      <c r="I14" s="39">
        <v>3500</v>
      </c>
      <c r="J14" s="39">
        <v>3500</v>
      </c>
      <c r="K14" s="39">
        <v>3500</v>
      </c>
      <c r="L14" s="39">
        <v>3500</v>
      </c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4861.3899999999994</v>
      </c>
      <c r="I19" s="65">
        <f t="shared" si="1"/>
        <v>4846.01</v>
      </c>
      <c r="J19" s="65">
        <f t="shared" si="1"/>
        <v>4851.88</v>
      </c>
      <c r="K19" s="65">
        <f t="shared" si="1"/>
        <v>4997.24</v>
      </c>
      <c r="L19" s="65">
        <f t="shared" si="1"/>
        <v>4913.93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>
        <v>261.39</v>
      </c>
      <c r="I20" s="62">
        <v>246.01</v>
      </c>
      <c r="J20" s="62">
        <v>251.88</v>
      </c>
      <c r="K20" s="62">
        <v>397.24</v>
      </c>
      <c r="L20" s="62">
        <v>313.93</v>
      </c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4599.9999999999991</v>
      </c>
      <c r="I21" s="65">
        <f t="shared" si="3"/>
        <v>4600</v>
      </c>
      <c r="J21" s="65">
        <f t="shared" si="3"/>
        <v>4600</v>
      </c>
      <c r="K21" s="65">
        <f t="shared" si="3"/>
        <v>4600</v>
      </c>
      <c r="L21" s="65">
        <f t="shared" si="3"/>
        <v>4600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>
        <f>AVERAGE($B$21:H21)</f>
        <v>4600</v>
      </c>
      <c r="I22" s="51">
        <f>AVERAGE($B$21:I21)</f>
        <v>4600</v>
      </c>
      <c r="J22" s="51">
        <f>AVERAGE($B$21:J21)</f>
        <v>4600</v>
      </c>
      <c r="K22" s="51">
        <f>AVERAGE($B$21:K21)</f>
        <v>4600</v>
      </c>
      <c r="L22" s="51">
        <f>AVERAGE($B$21:L21)</f>
        <v>4600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L22" sqref="L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100" t="s">
        <v>18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2"/>
    </row>
    <row r="2" spans="1:13" ht="21.75" thickBot="1" x14ac:dyDescent="0.25">
      <c r="A2" s="100" t="s">
        <v>47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s="89" customFormat="1" ht="11.25" x14ac:dyDescent="0.25">
      <c r="A3" s="117" t="s">
        <v>0</v>
      </c>
      <c r="B3" s="119" t="s">
        <v>1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16</v>
      </c>
      <c r="J3" s="115" t="s">
        <v>8</v>
      </c>
      <c r="K3" s="115" t="s">
        <v>9</v>
      </c>
      <c r="L3" s="115" t="s">
        <v>10</v>
      </c>
      <c r="M3" s="116" t="s">
        <v>11</v>
      </c>
    </row>
    <row r="4" spans="1:13" s="88" customFormat="1" ht="11.25" x14ac:dyDescent="0.25">
      <c r="A4" s="118"/>
      <c r="B4" s="120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8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>
        <v>1860</v>
      </c>
      <c r="I12" s="62">
        <v>1860</v>
      </c>
      <c r="J12" s="62">
        <v>1800</v>
      </c>
      <c r="K12" s="62">
        <v>1860</v>
      </c>
      <c r="L12" s="62">
        <v>1800</v>
      </c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>
        <v>2700</v>
      </c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>
        <v>98.5</v>
      </c>
      <c r="J15" s="62"/>
      <c r="K15" s="62">
        <v>40.4</v>
      </c>
      <c r="L15" s="62">
        <v>100.05</v>
      </c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>
        <v>500</v>
      </c>
      <c r="I16" s="62">
        <v>500</v>
      </c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2360</v>
      </c>
      <c r="I19" s="65">
        <f t="shared" si="1"/>
        <v>2458.5</v>
      </c>
      <c r="J19" s="65">
        <f t="shared" si="1"/>
        <v>1800</v>
      </c>
      <c r="K19" s="65">
        <f t="shared" si="1"/>
        <v>1900.4</v>
      </c>
      <c r="L19" s="65">
        <f t="shared" si="1"/>
        <v>4600.05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7.5</v>
      </c>
      <c r="L20" s="62">
        <v>0.05</v>
      </c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2360</v>
      </c>
      <c r="I21" s="65">
        <f t="shared" si="2"/>
        <v>2458.5</v>
      </c>
      <c r="J21" s="65">
        <f t="shared" si="2"/>
        <v>1800</v>
      </c>
      <c r="K21" s="65">
        <f t="shared" si="2"/>
        <v>1892.9</v>
      </c>
      <c r="L21" s="65">
        <f t="shared" si="2"/>
        <v>4600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>
        <f>AVERAGE($B$21:H21)</f>
        <v>2672.8857142857146</v>
      </c>
      <c r="I22" s="51">
        <f>AVERAGE($B$21:I21)</f>
        <v>2646.0875000000001</v>
      </c>
      <c r="J22" s="51">
        <f>AVERAGE($B$21:J21)</f>
        <v>2552.077777777778</v>
      </c>
      <c r="K22" s="51">
        <f>AVERAGE($B$21:K21)</f>
        <v>2486.1600000000003</v>
      </c>
      <c r="L22" s="51">
        <f>AVERAGE($B$21:L21)</f>
        <v>2678.3272727272729</v>
      </c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41</vt:i4>
      </vt:variant>
      <vt:variant>
        <vt:lpstr>Intervalos Nomeados</vt:lpstr>
      </vt:variant>
      <vt:variant>
        <vt:i4>10</vt:i4>
      </vt:variant>
    </vt:vector>
  </HeadingPairs>
  <TitlesOfParts>
    <vt:vector size="51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MARCOS DI BRIA JR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'MARCOS DI BRIA JR'!Area_de_impressao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2021-12-09T11:27:59Z</dcterms:modified>
</cp:coreProperties>
</file>