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Verba Indenizatória\VERBA 2021\Lançamento Internet e Relatório 2021\09 Setembro 2021\"/>
    </mc:Choice>
  </mc:AlternateContent>
  <xr:revisionPtr revIDLastSave="0" documentId="8_{4AD8FA39-D59E-4D8D-8E88-4AC9183F9859}" xr6:coauthVersionLast="47" xr6:coauthVersionMax="47" xr10:uidLastSave="{00000000-0000-0000-0000-000000000000}"/>
  <bookViews>
    <workbookView xWindow="0" yWindow="0" windowWidth="24000" windowHeight="12900" tabRatio="896" xr2:uid="{00000000-000D-0000-FFFF-FFFF00000000}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NATÁLIA DE MENUDO" sheetId="35" r:id="rId29"/>
    <sheet name="OSMAR RICARDO" sheetId="23" r:id="rId30"/>
    <sheet name="PASTOR JR. TÉRCIO" sheetId="50" r:id="rId31"/>
    <sheet name="PAULO MUNIZ" sheetId="27" r:id="rId32"/>
    <sheet name="PROFESSOR MIRINHO" sheetId="40" r:id="rId33"/>
    <sheet name="RENATO ANTUNES" sheetId="31" r:id="rId34"/>
    <sheet name="RINALDO JÚNIOR" sheetId="47" r:id="rId35"/>
    <sheet name="ROMERINHO JATOBÁ " sheetId="24" r:id="rId36"/>
    <sheet name="SAMUEL SALAZAR" sheetId="48" r:id="rId37"/>
    <sheet name="TADEU CALHEIROS" sheetId="45" r:id="rId38"/>
    <sheet name="WILTON BRITO" sheetId="51" r:id="rId39"/>
    <sheet name="ZÉ NETO" sheetId="38" r:id="rId40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30">'PASTOR JR. TÉRCIO'!$A$1:$M$25</definedName>
    <definedName name="_xlnm.Print_Area" localSheetId="36">'SAMUEL SALAZAR'!$A$1:$M$25</definedName>
    <definedName name="_xlnm.Print_Area" localSheetId="38">'WILTON BRITO'!$A$1:$M$25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3" l="1"/>
  <c r="J10" i="3"/>
  <c r="J14" i="3"/>
  <c r="J22" i="31"/>
  <c r="J22" i="47"/>
  <c r="J22" i="27"/>
  <c r="J22" i="38" l="1"/>
  <c r="J22" i="52"/>
  <c r="J22" i="51"/>
  <c r="J22" i="45"/>
  <c r="J22" i="48"/>
  <c r="J22" i="24"/>
  <c r="J22" i="40"/>
  <c r="J22" i="50"/>
  <c r="J22" i="23"/>
  <c r="J22" i="35"/>
  <c r="J22" i="49"/>
  <c r="J22" i="15"/>
  <c r="J22" i="22"/>
  <c r="J22" i="37"/>
  <c r="J22" i="19"/>
  <c r="J13" i="19"/>
  <c r="J22" i="25"/>
  <c r="J10" i="25"/>
  <c r="J5" i="25"/>
  <c r="J22" i="20"/>
  <c r="J22" i="33"/>
  <c r="J22" i="21"/>
  <c r="J22" i="14"/>
  <c r="J22" i="10"/>
  <c r="J22" i="8"/>
  <c r="J22" i="13"/>
  <c r="J22" i="9"/>
  <c r="J22" i="26"/>
  <c r="J12" i="26"/>
  <c r="J22" i="16"/>
  <c r="J22" i="7"/>
  <c r="J7" i="7"/>
  <c r="J22" i="5"/>
  <c r="J22" i="17"/>
  <c r="J22" i="30"/>
  <c r="J22" i="12"/>
  <c r="J22" i="6"/>
  <c r="J13" i="6"/>
  <c r="J22" i="4"/>
  <c r="J22" i="2"/>
  <c r="J22" i="29"/>
  <c r="I14" i="3"/>
  <c r="I15" i="4"/>
  <c r="I15" i="45" l="1"/>
  <c r="I9" i="25" l="1"/>
  <c r="I10" i="25"/>
  <c r="I5" i="25"/>
  <c r="I15" i="14"/>
  <c r="I12" i="26"/>
  <c r="I7" i="7"/>
  <c r="I13" i="6"/>
  <c r="H13" i="45"/>
  <c r="H14" i="3"/>
  <c r="H13" i="19"/>
  <c r="H10" i="25"/>
  <c r="H5" i="25"/>
  <c r="H12" i="26"/>
  <c r="H7" i="7" l="1"/>
  <c r="H13" i="6"/>
  <c r="G14" i="3"/>
  <c r="G13" i="19"/>
  <c r="G15" i="4"/>
  <c r="G10" i="25"/>
  <c r="G5" i="25"/>
  <c r="G15" i="14"/>
  <c r="G12" i="26"/>
  <c r="G7" i="7"/>
  <c r="G18" i="6" l="1"/>
  <c r="F14" i="3" l="1"/>
  <c r="F13" i="19"/>
  <c r="F10" i="25" l="1"/>
  <c r="F5" i="25"/>
  <c r="F12" i="26"/>
  <c r="F7" i="7"/>
  <c r="E14" i="3"/>
  <c r="C19" i="12" l="1"/>
  <c r="E13" i="19" l="1"/>
  <c r="E12" i="26" l="1"/>
  <c r="B12" i="47"/>
  <c r="E10" i="25"/>
  <c r="E5" i="25"/>
  <c r="E7" i="7" l="1"/>
  <c r="E19" i="40" l="1"/>
  <c r="C19" i="47" l="1"/>
  <c r="D19" i="47"/>
  <c r="D21" i="47" s="1"/>
  <c r="C19" i="40"/>
  <c r="D19" i="40"/>
  <c r="D21" i="40" s="1"/>
  <c r="D19" i="50"/>
  <c r="D21" i="50" s="1"/>
  <c r="D19" i="49"/>
  <c r="D21" i="49" s="1"/>
  <c r="D19" i="52"/>
  <c r="D21" i="52" s="1"/>
  <c r="D19" i="22"/>
  <c r="D21" i="22" s="1"/>
  <c r="D19" i="37"/>
  <c r="D21" i="37" s="1"/>
  <c r="D19" i="19"/>
  <c r="D21" i="19" s="1"/>
  <c r="D13" i="19"/>
  <c r="D10" i="25"/>
  <c r="D19" i="25" s="1"/>
  <c r="D21" i="25" s="1"/>
  <c r="D19" i="20"/>
  <c r="D21" i="20" s="1"/>
  <c r="D19" i="33"/>
  <c r="D21" i="33" s="1"/>
  <c r="D19" i="21"/>
  <c r="D21" i="21" s="1"/>
  <c r="D19" i="14"/>
  <c r="D21" i="14" s="1"/>
  <c r="D19" i="10"/>
  <c r="D21" i="10" s="1"/>
  <c r="D19" i="9"/>
  <c r="D21" i="9" s="1"/>
  <c r="D12" i="26"/>
  <c r="D19" i="26" s="1"/>
  <c r="D21" i="26" s="1"/>
  <c r="D19" i="16"/>
  <c r="D21" i="16" s="1"/>
  <c r="D7" i="7"/>
  <c r="D19" i="7" s="1"/>
  <c r="D21" i="7" s="1"/>
  <c r="D14" i="3"/>
  <c r="D19" i="3" s="1"/>
  <c r="D21" i="3" s="1"/>
  <c r="D19" i="5"/>
  <c r="D21" i="5" s="1"/>
  <c r="D19" i="17"/>
  <c r="D21" i="17" s="1"/>
  <c r="D19" i="30"/>
  <c r="D21" i="30" s="1"/>
  <c r="D19" i="12"/>
  <c r="D21" i="12" s="1"/>
  <c r="D18" i="6"/>
  <c r="D15" i="6"/>
  <c r="D19" i="4"/>
  <c r="D21" i="4" s="1"/>
  <c r="D19" i="2"/>
  <c r="D21" i="2" s="1"/>
  <c r="D19" i="29"/>
  <c r="D21" i="29" s="1"/>
  <c r="C15" i="15"/>
  <c r="C15" i="45"/>
  <c r="C15" i="24"/>
  <c r="C13" i="50"/>
  <c r="D19" i="6" l="1"/>
  <c r="D21" i="6" s="1"/>
  <c r="C10" i="25"/>
  <c r="C7" i="7"/>
  <c r="C9" i="7"/>
  <c r="C15" i="5"/>
  <c r="C15" i="6"/>
  <c r="C19" i="6" s="1"/>
  <c r="C21" i="6" s="1"/>
  <c r="B12" i="22"/>
  <c r="B13" i="19"/>
  <c r="B10" i="25"/>
  <c r="B12" i="26"/>
  <c r="B12" i="12"/>
  <c r="M5" i="53" l="1"/>
  <c r="M6" i="53"/>
  <c r="M7" i="53"/>
  <c r="M8" i="53"/>
  <c r="M9" i="53"/>
  <c r="M10" i="53"/>
  <c r="M11" i="53"/>
  <c r="M12" i="53"/>
  <c r="M13" i="53"/>
  <c r="M14" i="53"/>
  <c r="M15" i="53"/>
  <c r="M16" i="53"/>
  <c r="M17" i="53"/>
  <c r="M18" i="53"/>
  <c r="M20" i="53"/>
  <c r="M19" i="53" l="1"/>
  <c r="M21" i="53" s="1"/>
  <c r="L12" i="53" l="1"/>
  <c r="L20" i="53"/>
  <c r="L18" i="53"/>
  <c r="L17" i="53"/>
  <c r="L16" i="53"/>
  <c r="L15" i="53"/>
  <c r="L14" i="53"/>
  <c r="L13" i="53"/>
  <c r="L11" i="53"/>
  <c r="L10" i="53"/>
  <c r="L9" i="53"/>
  <c r="L8" i="53"/>
  <c r="L7" i="53"/>
  <c r="L6" i="53"/>
  <c r="L5" i="53"/>
  <c r="L19" i="53" l="1"/>
  <c r="L21" i="53" s="1"/>
  <c r="K5" i="53" l="1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20" i="53"/>
  <c r="K19" i="53" l="1"/>
  <c r="K21" i="53" s="1"/>
  <c r="J5" i="53" l="1"/>
  <c r="J6" i="53"/>
  <c r="J7" i="53"/>
  <c r="J8" i="53"/>
  <c r="J9" i="53"/>
  <c r="J10" i="53"/>
  <c r="J11" i="53"/>
  <c r="J13" i="53"/>
  <c r="J14" i="53"/>
  <c r="J15" i="53"/>
  <c r="J16" i="53"/>
  <c r="J17" i="53"/>
  <c r="J18" i="53"/>
  <c r="J20" i="53"/>
  <c r="J12" i="53" l="1"/>
  <c r="J19" i="53" s="1"/>
  <c r="J21" i="53" s="1"/>
  <c r="J22" i="53" s="1"/>
  <c r="I5" i="53" l="1"/>
  <c r="I6" i="53"/>
  <c r="I7" i="53"/>
  <c r="I8" i="53"/>
  <c r="I9" i="53"/>
  <c r="I10" i="53"/>
  <c r="I11" i="53"/>
  <c r="I12" i="53"/>
  <c r="I13" i="53"/>
  <c r="I14" i="53"/>
  <c r="I15" i="53"/>
  <c r="I16" i="53"/>
  <c r="I17" i="53"/>
  <c r="I18" i="53"/>
  <c r="I20" i="53"/>
  <c r="I19" i="53" l="1"/>
  <c r="I21" i="53" s="1"/>
  <c r="H12" i="53" l="1"/>
  <c r="H5" i="53"/>
  <c r="H6" i="53"/>
  <c r="H7" i="53"/>
  <c r="H8" i="53"/>
  <c r="H9" i="53"/>
  <c r="H10" i="53"/>
  <c r="H11" i="53"/>
  <c r="H13" i="53"/>
  <c r="H14" i="53"/>
  <c r="H15" i="53"/>
  <c r="H16" i="53"/>
  <c r="H17" i="53"/>
  <c r="H18" i="53"/>
  <c r="H20" i="53"/>
  <c r="H19" i="53" l="1"/>
  <c r="H21" i="53" s="1"/>
  <c r="G5" i="53" l="1"/>
  <c r="G20" i="53"/>
  <c r="G18" i="53"/>
  <c r="G17" i="53"/>
  <c r="G16" i="53"/>
  <c r="G15" i="53"/>
  <c r="G14" i="53"/>
  <c r="G13" i="53"/>
  <c r="G12" i="53"/>
  <c r="G11" i="53"/>
  <c r="G9" i="53"/>
  <c r="G8" i="53"/>
  <c r="G6" i="53"/>
  <c r="G7" i="53" l="1"/>
  <c r="G10" i="53"/>
  <c r="G19" i="53" l="1"/>
  <c r="G21" i="53" s="1"/>
  <c r="F20" i="53" l="1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E19" i="17"/>
  <c r="E8" i="53"/>
  <c r="E9" i="53"/>
  <c r="E11" i="53"/>
  <c r="E15" i="53"/>
  <c r="E16" i="53"/>
  <c r="E17" i="53"/>
  <c r="E18" i="53"/>
  <c r="D6" i="53"/>
  <c r="D7" i="53"/>
  <c r="D8" i="53"/>
  <c r="D9" i="53"/>
  <c r="D11" i="53"/>
  <c r="D13" i="53"/>
  <c r="D16" i="53"/>
  <c r="D17" i="53"/>
  <c r="C18" i="53"/>
  <c r="C17" i="53"/>
  <c r="C16" i="53"/>
  <c r="C11" i="53"/>
  <c r="C9" i="53"/>
  <c r="C8" i="53"/>
  <c r="B18" i="53"/>
  <c r="B17" i="53"/>
  <c r="B16" i="53"/>
  <c r="B13" i="53"/>
  <c r="B11" i="53"/>
  <c r="B9" i="53"/>
  <c r="B8" i="53"/>
  <c r="E7" i="53"/>
  <c r="D19" i="8"/>
  <c r="D21" i="8" s="1"/>
  <c r="D19" i="35"/>
  <c r="D21" i="35" s="1"/>
  <c r="D5" i="53"/>
  <c r="D20" i="53"/>
  <c r="D14" i="53" l="1"/>
  <c r="D18" i="53"/>
  <c r="E21" i="17"/>
  <c r="D12" i="53"/>
  <c r="D10" i="53"/>
  <c r="E14" i="53"/>
  <c r="E12" i="53"/>
  <c r="E10" i="53"/>
  <c r="E20" i="53"/>
  <c r="E5" i="53"/>
  <c r="D15" i="53"/>
  <c r="E13" i="53"/>
  <c r="E6" i="53"/>
  <c r="F19" i="53"/>
  <c r="F21" i="53" s="1"/>
  <c r="D19" i="53" l="1"/>
  <c r="D21" i="53" s="1"/>
  <c r="C7" i="53"/>
  <c r="B6" i="53"/>
  <c r="C6" i="53"/>
  <c r="C14" i="53"/>
  <c r="E19" i="53"/>
  <c r="E21" i="53" s="1"/>
  <c r="C10" i="53" l="1"/>
  <c r="C15" i="53"/>
  <c r="C5" i="53"/>
  <c r="C13" i="53"/>
  <c r="C20" i="53"/>
  <c r="C12" i="53"/>
  <c r="C19" i="53" l="1"/>
  <c r="C21" i="53" s="1"/>
  <c r="B14" i="53" l="1"/>
  <c r="B5" i="53"/>
  <c r="B7" i="53" l="1"/>
  <c r="B10" i="53"/>
  <c r="B12" i="53"/>
  <c r="B20" i="53"/>
  <c r="B15" i="53"/>
  <c r="M19" i="30"/>
  <c r="L19" i="30"/>
  <c r="K19" i="30"/>
  <c r="J19" i="30"/>
  <c r="I19" i="30"/>
  <c r="H19" i="30"/>
  <c r="G19" i="30"/>
  <c r="F19" i="30"/>
  <c r="E19" i="30"/>
  <c r="C19" i="30"/>
  <c r="B19" i="30"/>
  <c r="M19" i="4"/>
  <c r="L19" i="4"/>
  <c r="K19" i="4"/>
  <c r="J19" i="4"/>
  <c r="I19" i="4"/>
  <c r="H19" i="4"/>
  <c r="G19" i="4"/>
  <c r="F19" i="4"/>
  <c r="E19" i="4"/>
  <c r="C19" i="4"/>
  <c r="B19" i="4"/>
  <c r="M19" i="5"/>
  <c r="L19" i="5"/>
  <c r="K19" i="5"/>
  <c r="J19" i="5"/>
  <c r="I19" i="5"/>
  <c r="H19" i="5"/>
  <c r="G19" i="5"/>
  <c r="F19" i="5"/>
  <c r="E19" i="5"/>
  <c r="C19" i="5"/>
  <c r="B19" i="5"/>
  <c r="M19" i="6"/>
  <c r="L19" i="6"/>
  <c r="K19" i="6"/>
  <c r="J19" i="6"/>
  <c r="I19" i="6"/>
  <c r="H19" i="6"/>
  <c r="G19" i="6"/>
  <c r="F19" i="6"/>
  <c r="E19" i="6"/>
  <c r="B19" i="6"/>
  <c r="M19" i="7"/>
  <c r="L19" i="7"/>
  <c r="K19" i="7"/>
  <c r="J19" i="7"/>
  <c r="I19" i="7"/>
  <c r="H19" i="7"/>
  <c r="G19" i="7"/>
  <c r="F19" i="7"/>
  <c r="F21" i="7" s="1"/>
  <c r="E19" i="7"/>
  <c r="C19" i="7"/>
  <c r="B19" i="7"/>
  <c r="M19" i="12"/>
  <c r="L19" i="12"/>
  <c r="K19" i="12"/>
  <c r="J19" i="12"/>
  <c r="I19" i="12"/>
  <c r="H19" i="12"/>
  <c r="G19" i="12"/>
  <c r="F19" i="12"/>
  <c r="E19" i="12"/>
  <c r="B19" i="12"/>
  <c r="M19" i="26"/>
  <c r="L19" i="26"/>
  <c r="K19" i="26"/>
  <c r="J19" i="26"/>
  <c r="I19" i="26"/>
  <c r="H19" i="26"/>
  <c r="G19" i="26"/>
  <c r="F19" i="26"/>
  <c r="E19" i="26"/>
  <c r="C19" i="26"/>
  <c r="B19" i="26"/>
  <c r="M19" i="9"/>
  <c r="L19" i="9"/>
  <c r="K19" i="9"/>
  <c r="J19" i="9"/>
  <c r="I19" i="9"/>
  <c r="H19" i="9"/>
  <c r="G19" i="9"/>
  <c r="F19" i="9"/>
  <c r="E19" i="9"/>
  <c r="C19" i="9"/>
  <c r="B19" i="9"/>
  <c r="M19" i="10"/>
  <c r="L19" i="10"/>
  <c r="K19" i="10"/>
  <c r="J19" i="10"/>
  <c r="I19" i="10"/>
  <c r="H19" i="10"/>
  <c r="G19" i="10"/>
  <c r="F19" i="10"/>
  <c r="E19" i="10"/>
  <c r="C19" i="10"/>
  <c r="B19" i="10"/>
  <c r="M19" i="14"/>
  <c r="L19" i="14"/>
  <c r="K19" i="14"/>
  <c r="J19" i="14"/>
  <c r="I19" i="14"/>
  <c r="H19" i="14"/>
  <c r="G19" i="14"/>
  <c r="F19" i="14"/>
  <c r="E19" i="14"/>
  <c r="C19" i="14"/>
  <c r="B19" i="14"/>
  <c r="M19" i="17"/>
  <c r="L19" i="17"/>
  <c r="K19" i="17"/>
  <c r="J19" i="17"/>
  <c r="I19" i="17"/>
  <c r="H19" i="17"/>
  <c r="G19" i="17"/>
  <c r="F19" i="17"/>
  <c r="C19" i="17"/>
  <c r="B19" i="17"/>
  <c r="M19" i="3"/>
  <c r="L19" i="3"/>
  <c r="K19" i="3"/>
  <c r="J19" i="3"/>
  <c r="J21" i="3" s="1"/>
  <c r="I19" i="3"/>
  <c r="H19" i="3"/>
  <c r="G19" i="3"/>
  <c r="F19" i="3"/>
  <c r="E19" i="3"/>
  <c r="C19" i="3"/>
  <c r="B19" i="3"/>
  <c r="M19" i="16"/>
  <c r="L19" i="16"/>
  <c r="K19" i="16"/>
  <c r="J19" i="16"/>
  <c r="I19" i="16"/>
  <c r="H19" i="16"/>
  <c r="G19" i="16"/>
  <c r="F19" i="16"/>
  <c r="E19" i="16"/>
  <c r="C19" i="16"/>
  <c r="B19" i="16"/>
  <c r="M19" i="37"/>
  <c r="L19" i="37"/>
  <c r="K19" i="37"/>
  <c r="J19" i="37"/>
  <c r="I19" i="37"/>
  <c r="H19" i="37"/>
  <c r="G19" i="37"/>
  <c r="F19" i="37"/>
  <c r="E19" i="37"/>
  <c r="C19" i="37"/>
  <c r="B19" i="37"/>
  <c r="M19" i="13"/>
  <c r="L19" i="13"/>
  <c r="K19" i="13"/>
  <c r="J19" i="13"/>
  <c r="I19" i="13"/>
  <c r="I21" i="13" s="1"/>
  <c r="H19" i="13"/>
  <c r="G19" i="13"/>
  <c r="F19" i="13"/>
  <c r="E19" i="13"/>
  <c r="D19" i="13"/>
  <c r="C19" i="13"/>
  <c r="B19" i="13"/>
  <c r="M19" i="21"/>
  <c r="L19" i="21"/>
  <c r="K19" i="21"/>
  <c r="J19" i="21"/>
  <c r="I19" i="21"/>
  <c r="H19" i="21"/>
  <c r="G19" i="21"/>
  <c r="F19" i="21"/>
  <c r="E19" i="21"/>
  <c r="C19" i="21"/>
  <c r="B19" i="21"/>
  <c r="M19" i="33"/>
  <c r="L19" i="33"/>
  <c r="K19" i="33"/>
  <c r="J19" i="33"/>
  <c r="I19" i="33"/>
  <c r="H19" i="33"/>
  <c r="G19" i="33"/>
  <c r="F19" i="33"/>
  <c r="E19" i="33"/>
  <c r="C19" i="33"/>
  <c r="B19" i="33"/>
  <c r="M19" i="15"/>
  <c r="L19" i="15"/>
  <c r="K19" i="15"/>
  <c r="J19" i="15"/>
  <c r="I19" i="15"/>
  <c r="H19" i="15"/>
  <c r="G19" i="15"/>
  <c r="F19" i="15"/>
  <c r="E19" i="15"/>
  <c r="E21" i="15" s="1"/>
  <c r="D19" i="15"/>
  <c r="C19" i="15"/>
  <c r="B19" i="15"/>
  <c r="M19" i="49"/>
  <c r="L19" i="49"/>
  <c r="K19" i="49"/>
  <c r="J19" i="49"/>
  <c r="I19" i="49"/>
  <c r="H19" i="49"/>
  <c r="G19" i="49"/>
  <c r="F19" i="49"/>
  <c r="E19" i="49"/>
  <c r="C19" i="49"/>
  <c r="B19" i="49"/>
  <c r="M19" i="20"/>
  <c r="L19" i="20"/>
  <c r="K19" i="20"/>
  <c r="J19" i="20"/>
  <c r="I19" i="20"/>
  <c r="H19" i="20"/>
  <c r="G19" i="20"/>
  <c r="F19" i="20"/>
  <c r="E19" i="20"/>
  <c r="C19" i="20"/>
  <c r="B19" i="20"/>
  <c r="M19" i="25"/>
  <c r="L19" i="25"/>
  <c r="K19" i="25"/>
  <c r="J19" i="25"/>
  <c r="I19" i="25"/>
  <c r="H19" i="25"/>
  <c r="G19" i="25"/>
  <c r="F19" i="25"/>
  <c r="E19" i="25"/>
  <c r="C19" i="25"/>
  <c r="B19" i="25"/>
  <c r="M19" i="19"/>
  <c r="L19" i="19"/>
  <c r="K19" i="19"/>
  <c r="J19" i="19"/>
  <c r="I19" i="19"/>
  <c r="H19" i="19"/>
  <c r="G19" i="19"/>
  <c r="F19" i="19"/>
  <c r="E19" i="19"/>
  <c r="C19" i="19"/>
  <c r="B19" i="19"/>
  <c r="M19" i="23"/>
  <c r="L19" i="23"/>
  <c r="K19" i="23"/>
  <c r="J19" i="23"/>
  <c r="I19" i="23"/>
  <c r="H19" i="23"/>
  <c r="G19" i="23"/>
  <c r="F19" i="23"/>
  <c r="E19" i="23"/>
  <c r="D19" i="23"/>
  <c r="C19" i="23"/>
  <c r="B19" i="23"/>
  <c r="M19" i="50"/>
  <c r="L19" i="50"/>
  <c r="K19" i="50"/>
  <c r="J19" i="50"/>
  <c r="I19" i="50"/>
  <c r="H19" i="50"/>
  <c r="G19" i="50"/>
  <c r="F19" i="50"/>
  <c r="E19" i="50"/>
  <c r="C19" i="50"/>
  <c r="B19" i="50"/>
  <c r="M19" i="22"/>
  <c r="L19" i="22"/>
  <c r="K19" i="22"/>
  <c r="J19" i="22"/>
  <c r="I19" i="22"/>
  <c r="H19" i="22"/>
  <c r="G19" i="22"/>
  <c r="F19" i="22"/>
  <c r="E19" i="22"/>
  <c r="C19" i="22"/>
  <c r="B19" i="22"/>
  <c r="M19" i="52"/>
  <c r="L19" i="52"/>
  <c r="K19" i="52"/>
  <c r="J19" i="52"/>
  <c r="I19" i="52"/>
  <c r="H19" i="52"/>
  <c r="G19" i="52"/>
  <c r="F19" i="52"/>
  <c r="E19" i="52"/>
  <c r="C19" i="52"/>
  <c r="B19" i="52"/>
  <c r="M19" i="27"/>
  <c r="L19" i="27"/>
  <c r="K19" i="27"/>
  <c r="J19" i="27"/>
  <c r="I19" i="27"/>
  <c r="H19" i="27"/>
  <c r="G19" i="27"/>
  <c r="F19" i="27"/>
  <c r="E19" i="27"/>
  <c r="D19" i="27"/>
  <c r="C19" i="27"/>
  <c r="B19" i="27"/>
  <c r="M19" i="35"/>
  <c r="L19" i="35"/>
  <c r="K19" i="35"/>
  <c r="J19" i="35"/>
  <c r="I19" i="35"/>
  <c r="H19" i="35"/>
  <c r="G19" i="35"/>
  <c r="F19" i="35"/>
  <c r="E19" i="35"/>
  <c r="C19" i="35"/>
  <c r="B19" i="35"/>
  <c r="M19" i="8"/>
  <c r="L19" i="8"/>
  <c r="K19" i="8"/>
  <c r="J19" i="8"/>
  <c r="I19" i="8"/>
  <c r="H19" i="8"/>
  <c r="H21" i="8" s="1"/>
  <c r="G19" i="8"/>
  <c r="F19" i="8"/>
  <c r="E19" i="8"/>
  <c r="E21" i="8" s="1"/>
  <c r="C19" i="8"/>
  <c r="B19" i="8"/>
  <c r="M19" i="31"/>
  <c r="L19" i="31"/>
  <c r="K19" i="31"/>
  <c r="J19" i="31"/>
  <c r="I19" i="31"/>
  <c r="H19" i="31"/>
  <c r="G19" i="31"/>
  <c r="F19" i="31"/>
  <c r="E19" i="31"/>
  <c r="E21" i="31" s="1"/>
  <c r="D19" i="31"/>
  <c r="C19" i="31"/>
  <c r="B19" i="31"/>
  <c r="M19" i="40"/>
  <c r="L19" i="40"/>
  <c r="K19" i="40"/>
  <c r="J19" i="40"/>
  <c r="I19" i="40"/>
  <c r="H19" i="40"/>
  <c r="G19" i="40"/>
  <c r="F19" i="40"/>
  <c r="B19" i="40"/>
  <c r="M19" i="47"/>
  <c r="L19" i="47"/>
  <c r="K19" i="47"/>
  <c r="J19" i="47"/>
  <c r="I19" i="47"/>
  <c r="H19" i="47"/>
  <c r="G19" i="47"/>
  <c r="F19" i="47"/>
  <c r="E19" i="47"/>
  <c r="B19" i="47"/>
  <c r="M19" i="45"/>
  <c r="L19" i="45"/>
  <c r="K19" i="45"/>
  <c r="J19" i="45"/>
  <c r="I19" i="45"/>
  <c r="H19" i="45"/>
  <c r="G19" i="45"/>
  <c r="F19" i="45"/>
  <c r="E19" i="45"/>
  <c r="D19" i="45"/>
  <c r="C19" i="45"/>
  <c r="B19" i="45"/>
  <c r="M19" i="38"/>
  <c r="L19" i="38"/>
  <c r="K19" i="38"/>
  <c r="J19" i="38"/>
  <c r="I19" i="38"/>
  <c r="H19" i="38"/>
  <c r="G19" i="38"/>
  <c r="F19" i="38"/>
  <c r="E19" i="38"/>
  <c r="D19" i="38"/>
  <c r="C19" i="38"/>
  <c r="B19" i="38"/>
  <c r="M19" i="24"/>
  <c r="L19" i="24"/>
  <c r="K19" i="24"/>
  <c r="J19" i="24"/>
  <c r="I19" i="24"/>
  <c r="H19" i="24"/>
  <c r="G19" i="24"/>
  <c r="F19" i="24"/>
  <c r="E19" i="24"/>
  <c r="D19" i="24"/>
  <c r="C19" i="24"/>
  <c r="B19" i="24"/>
  <c r="M19" i="48"/>
  <c r="L19" i="48"/>
  <c r="K19" i="48"/>
  <c r="J19" i="48"/>
  <c r="I19" i="48"/>
  <c r="H19" i="48"/>
  <c r="G19" i="48"/>
  <c r="F19" i="48"/>
  <c r="E19" i="48"/>
  <c r="D19" i="48"/>
  <c r="C19" i="48"/>
  <c r="B19" i="48"/>
  <c r="M19" i="51"/>
  <c r="L19" i="51"/>
  <c r="K19" i="51"/>
  <c r="J19" i="51"/>
  <c r="I19" i="51"/>
  <c r="H19" i="51"/>
  <c r="G19" i="51"/>
  <c r="F19" i="51"/>
  <c r="E19" i="51"/>
  <c r="D19" i="51"/>
  <c r="C19" i="51"/>
  <c r="B19" i="51"/>
  <c r="M19" i="2"/>
  <c r="L19" i="2"/>
  <c r="K19" i="2"/>
  <c r="J19" i="2"/>
  <c r="I19" i="2"/>
  <c r="H19" i="2"/>
  <c r="G19" i="2"/>
  <c r="F19" i="2"/>
  <c r="E19" i="2"/>
  <c r="C19" i="2"/>
  <c r="B19" i="2"/>
  <c r="J21" i="15" l="1"/>
  <c r="K21" i="38"/>
  <c r="K21" i="47"/>
  <c r="K21" i="31"/>
  <c r="M21" i="13"/>
  <c r="M21" i="16"/>
  <c r="J21" i="38"/>
  <c r="J21" i="47"/>
  <c r="J21" i="31"/>
  <c r="L21" i="13"/>
  <c r="L21" i="16"/>
  <c r="M21" i="9"/>
  <c r="M21" i="26"/>
  <c r="L21" i="38"/>
  <c r="L21" i="47"/>
  <c r="L21" i="31"/>
  <c r="J21" i="13"/>
  <c r="K21" i="9"/>
  <c r="J21" i="9"/>
  <c r="M21" i="38"/>
  <c r="M21" i="47"/>
  <c r="M21" i="31"/>
  <c r="K21" i="15"/>
  <c r="K21" i="13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10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 i="38"/>
  <c r="G21" i="47"/>
  <c r="I21" i="47"/>
  <c r="G21" i="31"/>
  <c r="I21" i="31"/>
  <c r="G21" i="15"/>
  <c r="I21" i="15"/>
  <c r="G21" i="13"/>
  <c r="H21" i="9"/>
  <c r="B19" i="53"/>
  <c r="B21" i="53" s="1"/>
  <c r="H21" i="38"/>
  <c r="H21" i="47"/>
  <c r="H21" i="31"/>
  <c r="H21" i="15"/>
  <c r="H21" i="13"/>
  <c r="G21" i="9"/>
  <c r="I21" i="9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 i="2"/>
  <c r="C21" i="51"/>
  <c r="E21" i="51"/>
  <c r="C21" i="48"/>
  <c r="E21" i="48"/>
  <c r="B21" i="24"/>
  <c r="D21" i="24"/>
  <c r="F21" i="24"/>
  <c r="B21" i="38"/>
  <c r="D21" i="38"/>
  <c r="F21" i="38"/>
  <c r="C21" i="45"/>
  <c r="E21" i="45"/>
  <c r="C21" i="47"/>
  <c r="E21" i="47"/>
  <c r="C21" i="40"/>
  <c r="E21" i="40"/>
  <c r="C21" i="31"/>
  <c r="C21" i="8"/>
  <c r="F21" i="8"/>
  <c r="B21" i="35"/>
  <c r="E21" i="35"/>
  <c r="C21" i="27"/>
  <c r="E21" i="27"/>
  <c r="C21" i="52"/>
  <c r="E21" i="52"/>
  <c r="C21" i="22"/>
  <c r="E21" i="22"/>
  <c r="C21" i="50"/>
  <c r="E21" i="50"/>
  <c r="C21" i="23"/>
  <c r="E21" i="23"/>
  <c r="C21" i="19"/>
  <c r="E21" i="19"/>
  <c r="C21" i="25"/>
  <c r="E21" i="25"/>
  <c r="C21" i="20"/>
  <c r="E21" i="20"/>
  <c r="C21" i="49"/>
  <c r="E21" i="49"/>
  <c r="C21" i="15"/>
  <c r="C21" i="33"/>
  <c r="E21" i="33"/>
  <c r="C21" i="21"/>
  <c r="E21" i="21"/>
  <c r="C21" i="13"/>
  <c r="E21" i="13"/>
  <c r="C21" i="37"/>
  <c r="E21" i="37"/>
  <c r="C21" i="16"/>
  <c r="E21" i="16"/>
  <c r="C21" i="3"/>
  <c r="E21" i="3"/>
  <c r="C21" i="17"/>
  <c r="B21" i="14"/>
  <c r="B21" i="10"/>
  <c r="B21" i="9"/>
  <c r="F21" i="9"/>
  <c r="B21" i="26"/>
  <c r="B21" i="12"/>
  <c r="B21" i="7"/>
  <c r="B21" i="6"/>
  <c r="B21" i="5"/>
  <c r="B21" i="4"/>
  <c r="B21" i="30"/>
  <c r="B21" i="2"/>
  <c r="B21" i="51"/>
  <c r="D21" i="51"/>
  <c r="B21" i="48"/>
  <c r="D21" i="48"/>
  <c r="C21" i="24"/>
  <c r="E21" i="24"/>
  <c r="C21" i="38"/>
  <c r="E21" i="38"/>
  <c r="B21" i="45"/>
  <c r="D21" i="45"/>
  <c r="B21" i="47"/>
  <c r="F21" i="47"/>
  <c r="B21" i="40"/>
  <c r="B21" i="31"/>
  <c r="D21" i="31"/>
  <c r="F21" i="31"/>
  <c r="B21" i="8"/>
  <c r="C21" i="35"/>
  <c r="B21" i="27"/>
  <c r="D21" i="27"/>
  <c r="B21" i="52"/>
  <c r="B21" i="22"/>
  <c r="B21" i="50"/>
  <c r="B21" i="23"/>
  <c r="D21" i="23"/>
  <c r="B21" i="19"/>
  <c r="B21" i="25"/>
  <c r="B21" i="20"/>
  <c r="B21" i="49"/>
  <c r="B21" i="15"/>
  <c r="D21" i="15"/>
  <c r="F21" i="15"/>
  <c r="B21" i="33"/>
  <c r="B21" i="21"/>
  <c r="B21" i="13"/>
  <c r="D21" i="13"/>
  <c r="F21" i="13"/>
  <c r="B21" i="37"/>
  <c r="B21" i="16"/>
  <c r="B21" i="3"/>
  <c r="B21" i="17"/>
  <c r="C21" i="14"/>
  <c r="E21" i="14"/>
  <c r="C21" i="10"/>
  <c r="E21" i="10"/>
  <c r="C21" i="9"/>
  <c r="E21" i="9"/>
  <c r="C21" i="26"/>
  <c r="E21" i="26"/>
  <c r="C21" i="12"/>
  <c r="E21" i="12"/>
  <c r="C21" i="7"/>
  <c r="E21" i="7"/>
  <c r="E21" i="6"/>
  <c r="C21" i="5"/>
  <c r="E21" i="5"/>
  <c r="C21" i="4"/>
  <c r="E21" i="4"/>
  <c r="C21" i="30"/>
  <c r="E21" i="30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 i="29"/>
  <c r="L19" i="29"/>
  <c r="K19" i="29"/>
  <c r="J19" i="29"/>
  <c r="I19" i="29"/>
  <c r="H19" i="29"/>
  <c r="G19" i="29"/>
  <c r="F19" i="29"/>
  <c r="E19" i="29"/>
  <c r="I22" i="3" l="1"/>
  <c r="H22" i="3"/>
  <c r="G22" i="3"/>
  <c r="F22" i="3"/>
  <c r="I22" i="49"/>
  <c r="H22" i="49"/>
  <c r="G22" i="49"/>
  <c r="F22" i="49"/>
  <c r="I22" i="23"/>
  <c r="H22" i="23"/>
  <c r="G22" i="23"/>
  <c r="F22" i="23"/>
  <c r="I22" i="52"/>
  <c r="H22" i="52"/>
  <c r="G22" i="52"/>
  <c r="F22" i="52"/>
  <c r="I22" i="40"/>
  <c r="H22" i="40"/>
  <c r="G22" i="40"/>
  <c r="I22" i="10"/>
  <c r="H22" i="10"/>
  <c r="G22" i="10"/>
  <c r="F22" i="10"/>
  <c r="E22" i="53"/>
  <c r="F22" i="53"/>
  <c r="G22" i="53"/>
  <c r="H22" i="53"/>
  <c r="I22" i="53"/>
  <c r="I22" i="17"/>
  <c r="H22" i="17"/>
  <c r="G22" i="17"/>
  <c r="F22" i="17"/>
  <c r="I22" i="37"/>
  <c r="H22" i="37"/>
  <c r="G22" i="37"/>
  <c r="F22" i="37"/>
  <c r="I22" i="20"/>
  <c r="H22" i="20"/>
  <c r="G22" i="20"/>
  <c r="I22" i="19"/>
  <c r="H22" i="19"/>
  <c r="G22" i="19"/>
  <c r="F22" i="19"/>
  <c r="I22" i="22"/>
  <c r="H22" i="22"/>
  <c r="G22" i="22"/>
  <c r="I22" i="27"/>
  <c r="H22" i="27"/>
  <c r="G22" i="27"/>
  <c r="F22" i="27"/>
  <c r="I22" i="31"/>
  <c r="H22" i="31"/>
  <c r="G22" i="31"/>
  <c r="F22" i="31"/>
  <c r="I22" i="14"/>
  <c r="H22" i="14"/>
  <c r="G22" i="14"/>
  <c r="F22" i="14"/>
  <c r="I22" i="13"/>
  <c r="H22" i="13"/>
  <c r="G22" i="13"/>
  <c r="F22" i="13"/>
  <c r="I22" i="21"/>
  <c r="H22" i="21"/>
  <c r="G22" i="21"/>
  <c r="F22" i="21"/>
  <c r="I22" i="33"/>
  <c r="H22" i="33"/>
  <c r="G22" i="33"/>
  <c r="F22" i="33"/>
  <c r="I22" i="8"/>
  <c r="H22" i="8"/>
  <c r="G22" i="8"/>
  <c r="F22" i="8"/>
  <c r="E22" i="47"/>
  <c r="I22" i="47"/>
  <c r="H22" i="47"/>
  <c r="G22" i="47"/>
  <c r="F22" i="47"/>
  <c r="I22" i="45"/>
  <c r="H22" i="45"/>
  <c r="G22" i="45"/>
  <c r="F22" i="45"/>
  <c r="I22" i="48"/>
  <c r="H22" i="48"/>
  <c r="G22" i="48"/>
  <c r="I22" i="51"/>
  <c r="H22" i="51"/>
  <c r="G22" i="51"/>
  <c r="F22" i="51"/>
  <c r="I22" i="2"/>
  <c r="H22" i="2"/>
  <c r="G22" i="2"/>
  <c r="I22" i="30"/>
  <c r="H22" i="30"/>
  <c r="G22" i="30"/>
  <c r="I22" i="4"/>
  <c r="H22" i="4"/>
  <c r="G22" i="4"/>
  <c r="F22" i="4"/>
  <c r="I22" i="5"/>
  <c r="H22" i="5"/>
  <c r="F22" i="5"/>
  <c r="I22" i="6"/>
  <c r="H22" i="6"/>
  <c r="G22" i="6"/>
  <c r="I22" i="7"/>
  <c r="G22" i="7"/>
  <c r="H22" i="7"/>
  <c r="F22" i="7"/>
  <c r="I22" i="12"/>
  <c r="H22" i="12"/>
  <c r="G22" i="12"/>
  <c r="F22" i="12"/>
  <c r="I22" i="26"/>
  <c r="H22" i="26"/>
  <c r="G22" i="26"/>
  <c r="F22" i="26"/>
  <c r="I22" i="35"/>
  <c r="H22" i="35"/>
  <c r="G22" i="35"/>
  <c r="I22" i="24"/>
  <c r="H22" i="24"/>
  <c r="G22" i="24"/>
  <c r="F22" i="24"/>
  <c r="I22" i="16"/>
  <c r="H22" i="16"/>
  <c r="G22" i="16"/>
  <c r="H22" i="15"/>
  <c r="G22" i="15"/>
  <c r="F22" i="15"/>
  <c r="I22" i="25"/>
  <c r="H22" i="25"/>
  <c r="G22" i="25"/>
  <c r="F22" i="25"/>
  <c r="I22" i="50"/>
  <c r="G22" i="50"/>
  <c r="F22" i="50"/>
  <c r="I22" i="9"/>
  <c r="H22" i="9"/>
  <c r="G22" i="9"/>
  <c r="I22" i="38"/>
  <c r="H22" i="38"/>
  <c r="G22" i="38"/>
  <c r="F22" i="38"/>
  <c r="I22" i="15"/>
  <c r="G22" i="5"/>
  <c r="H22" i="50"/>
  <c r="E22" i="13"/>
  <c r="D22" i="13"/>
  <c r="C22" i="13"/>
  <c r="E22" i="21"/>
  <c r="D22" i="21"/>
  <c r="C22" i="21"/>
  <c r="E22" i="33"/>
  <c r="D22" i="33"/>
  <c r="D22" i="8"/>
  <c r="C22" i="8"/>
  <c r="E22" i="45"/>
  <c r="D22" i="45"/>
  <c r="C22" i="45"/>
  <c r="F22" i="48"/>
  <c r="E22" i="48"/>
  <c r="C22" i="48"/>
  <c r="D22" i="48"/>
  <c r="E22" i="51"/>
  <c r="D22" i="51"/>
  <c r="C22" i="51"/>
  <c r="F22" i="2"/>
  <c r="E22" i="2"/>
  <c r="D22" i="2"/>
  <c r="C22" i="2"/>
  <c r="F22" i="30"/>
  <c r="E22" i="30"/>
  <c r="D22" i="30"/>
  <c r="C22" i="30"/>
  <c r="E22" i="4"/>
  <c r="D22" i="4"/>
  <c r="C22" i="4"/>
  <c r="E22" i="5"/>
  <c r="D22" i="5"/>
  <c r="C22" i="5"/>
  <c r="F22" i="6"/>
  <c r="E22" i="6"/>
  <c r="D22" i="6"/>
  <c r="C22" i="6"/>
  <c r="E22" i="7"/>
  <c r="D22" i="7"/>
  <c r="C22" i="7"/>
  <c r="E22" i="12"/>
  <c r="D22" i="12"/>
  <c r="C22" i="12"/>
  <c r="E22" i="26"/>
  <c r="C22" i="26"/>
  <c r="D22" i="26"/>
  <c r="F22" i="35"/>
  <c r="E22" i="35"/>
  <c r="D22" i="35"/>
  <c r="C22" i="35"/>
  <c r="E22" i="24"/>
  <c r="C22" i="24"/>
  <c r="D22" i="24"/>
  <c r="E22" i="17"/>
  <c r="D22" i="17"/>
  <c r="C22" i="17"/>
  <c r="E22" i="3"/>
  <c r="C22" i="3"/>
  <c r="D22" i="3"/>
  <c r="F22" i="16"/>
  <c r="E22" i="16"/>
  <c r="D22" i="16"/>
  <c r="C22" i="16"/>
  <c r="E22" i="37"/>
  <c r="D22" i="37"/>
  <c r="C22" i="37"/>
  <c r="E22" i="15"/>
  <c r="D22" i="15"/>
  <c r="E22" i="49"/>
  <c r="D22" i="49"/>
  <c r="C22" i="49"/>
  <c r="F22" i="20"/>
  <c r="E22" i="20"/>
  <c r="D22" i="20"/>
  <c r="C22" i="20"/>
  <c r="E22" i="25"/>
  <c r="C22" i="25"/>
  <c r="D22" i="25"/>
  <c r="E22" i="19"/>
  <c r="D22" i="19"/>
  <c r="C22" i="19"/>
  <c r="E22" i="23"/>
  <c r="C22" i="23"/>
  <c r="D22" i="23"/>
  <c r="E22" i="50"/>
  <c r="D22" i="50"/>
  <c r="C22" i="50"/>
  <c r="F22" i="22"/>
  <c r="E22" i="22"/>
  <c r="C22" i="22"/>
  <c r="D22" i="22"/>
  <c r="E22" i="52"/>
  <c r="D22" i="52"/>
  <c r="C22" i="52"/>
  <c r="D22" i="27"/>
  <c r="C22" i="27"/>
  <c r="E22" i="31"/>
  <c r="C22" i="31"/>
  <c r="D22" i="31"/>
  <c r="F22" i="40"/>
  <c r="E22" i="40"/>
  <c r="C22" i="40"/>
  <c r="D22" i="40"/>
  <c r="F22" i="9"/>
  <c r="E22" i="9"/>
  <c r="D22" i="9"/>
  <c r="C22" i="9"/>
  <c r="E22" i="10"/>
  <c r="D22" i="10"/>
  <c r="C22" i="10"/>
  <c r="E22" i="14"/>
  <c r="D22" i="14"/>
  <c r="C22" i="14"/>
  <c r="E22" i="38"/>
  <c r="C22" i="38"/>
  <c r="D22" i="38"/>
  <c r="E22" i="8"/>
  <c r="E22" i="27"/>
  <c r="D22" i="47"/>
  <c r="C22" i="47"/>
  <c r="C22" i="15"/>
  <c r="C22" i="33"/>
  <c r="D22" i="53"/>
  <c r="B22" i="53"/>
  <c r="C22" i="53"/>
  <c r="M21" i="29"/>
  <c r="L21" i="29"/>
  <c r="K21" i="29"/>
  <c r="J21" i="29"/>
  <c r="G21" i="29"/>
  <c r="I21" i="29"/>
  <c r="H21" i="29"/>
  <c r="C21" i="29"/>
  <c r="E21" i="29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 i="29"/>
  <c r="B21" i="29" l="1"/>
  <c r="H22" i="29" l="1"/>
  <c r="I22" i="29"/>
  <c r="G22" i="29"/>
  <c r="F22" i="29"/>
  <c r="E22" i="29"/>
  <c r="D22" i="29"/>
  <c r="C22" i="29"/>
  <c r="B22" i="29"/>
</calcChain>
</file>

<file path=xl/sharedStrings.xml><?xml version="1.0" encoding="utf-8"?>
<sst xmlns="http://schemas.openxmlformats.org/spreadsheetml/2006/main" count="1366" uniqueCount="79">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</sst>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N24"/>
  <sheetViews>
    <sheetView tabSelected="1" zoomScaleNormal="100" workbookViewId="0">
      <selection activeCell="J21" sqref="J21"/>
    </sheetView>
  </sheetViews>
  <sheetFormatPr defaultRowHeight="12.75" x14ac:dyDescent="0.2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 x14ac:dyDescent="0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17425.100000000002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20125.100000000002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22376.100000000002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26225.100000000002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30272.000000000004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30272.000000000004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30272.000000000004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30272.000000000004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0</v>
      </c>
      <c r="L5" s="39">
        <f>SUM('ADERALDO OLIVEIRA'!L5+'ALCIDES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BRITO'!L5)</f>
        <v>0</v>
      </c>
      <c r="M5" s="97">
        <f>SUM('ADERALDO OLIVEIRA'!M5+'ALCIDES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BRITO'!M5)</f>
        <v>0</v>
      </c>
    </row>
    <row r="6" spans="1:14" ht="15" customHeight="1" x14ac:dyDescent="0.2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482.3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482.3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482.3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458.19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482.3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458.19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482.3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458.19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0</v>
      </c>
      <c r="L6" s="39">
        <f>SUM('ADERALDO OLIVEIRA'!L6+'ALCIDES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BRITO'!L6)</f>
        <v>0</v>
      </c>
      <c r="M6" s="97">
        <f>SUM('ADERALDO OLIVEIRA'!M6+'ALCIDES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BRITO'!M6)</f>
        <v>0</v>
      </c>
    </row>
    <row r="7" spans="1:14" ht="15" customHeight="1" x14ac:dyDescent="0.2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661.05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906.99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856.1099999999999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985.88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722.93999999999983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811.71999999999991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950.33000000000015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1323.1399999999999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0</v>
      </c>
      <c r="L7" s="39">
        <f>SUM('ADERALDO OLIVEIRA'!L7+'ALCIDES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BRITO'!L7)</f>
        <v>0</v>
      </c>
      <c r="M7" s="97">
        <f>SUM('ADERALDO OLIVEIRA'!M7+'ALCIDES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BRITO'!M7)</f>
        <v>0</v>
      </c>
    </row>
    <row r="8" spans="1:14" ht="15" customHeight="1" x14ac:dyDescent="0.2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91.26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SUM('ADERALDO OLIVEIRA'!L8+'ALCIDES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BRITO'!L8)</f>
        <v>0</v>
      </c>
      <c r="M8" s="97">
        <f>SUM('ADERALDO OLIVEIRA'!M8+'ALCIDES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BRITO'!M8)</f>
        <v>0</v>
      </c>
    </row>
    <row r="9" spans="1:14" ht="15" customHeight="1" x14ac:dyDescent="0.2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962.84999999999991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90.55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90.55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90.55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90.55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90.55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208.45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90.55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0</v>
      </c>
      <c r="L9" s="39">
        <f>SUM('ADERALDO OLIVEIRA'!L9+'ALCIDES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BRITO'!L9)</f>
        <v>0</v>
      </c>
      <c r="M9" s="97">
        <f>SUM('ADERALDO OLIVEIRA'!M9+'ALCIDES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BRITO'!M9)</f>
        <v>0</v>
      </c>
    </row>
    <row r="10" spans="1:14" ht="15" customHeight="1" x14ac:dyDescent="0.2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1836.28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2395.41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2494.27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2053.2200000000003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2180.59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2211.4899999999998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2211.8100000000004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2379.0700000000002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0</v>
      </c>
      <c r="L10" s="39">
        <f>SUM('ADERALDO OLIVEIRA'!L10+'ALCIDES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BRITO'!L10)</f>
        <v>0</v>
      </c>
      <c r="M10" s="97">
        <f>SUM('ADERALDO OLIVEIRA'!M10+'ALCIDES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BRITO'!M10)</f>
        <v>0</v>
      </c>
    </row>
    <row r="11" spans="1:14" ht="15" customHeight="1" x14ac:dyDescent="0.2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SUM('ADERALDO OLIVEIRA'!L11+'ALCIDES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BRITO'!L11)</f>
        <v>0</v>
      </c>
      <c r="M11" s="97">
        <f>SUM('ADERALDO OLIVEIRA'!M11+'ALCIDES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BRITO'!M11)</f>
        <v>0</v>
      </c>
    </row>
    <row r="12" spans="1:14" s="17" customFormat="1" ht="15" customHeight="1" x14ac:dyDescent="0.2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76347.28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84214.459999999992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84741.799999999988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89404.459999999992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90977.299999999988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95154.459999999992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97754.459999999992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95784.1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0</v>
      </c>
      <c r="L12" s="39">
        <f>SUM('ADERALDO OLIVEIRA'!L12+'ALCIDES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BRITO'!L12)</f>
        <v>0</v>
      </c>
      <c r="M12" s="97">
        <f>SUM('ADERALDO OLIVEIRA'!M12+'ALCIDES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BRITO'!M12)</f>
        <v>0</v>
      </c>
    </row>
    <row r="13" spans="1:14" s="15" customFormat="1" ht="15" customHeight="1" x14ac:dyDescent="0.2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6370.67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2540.98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3480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3890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800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5369.96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3400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3350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0</v>
      </c>
      <c r="L13" s="39">
        <f>SUM('ADERALDO OLIVEIRA'!L13+'ALCIDES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BRITO'!L13)</f>
        <v>0</v>
      </c>
      <c r="M13" s="97">
        <f>SUM('ADERALDO OLIVEIRA'!M13+'ALCIDES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BRITO'!M13)</f>
        <v>0</v>
      </c>
    </row>
    <row r="14" spans="1:14" s="17" customFormat="1" ht="15" customHeight="1" x14ac:dyDescent="0.2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25950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20650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20650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20650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22650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20650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20650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20650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0</v>
      </c>
      <c r="L14" s="39">
        <f>SUM('ADERALDO OLIVEIRA'!L14+'ALCIDES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BRITO'!L14)</f>
        <v>0</v>
      </c>
      <c r="M14" s="97">
        <f>SUM('ADERALDO OLIVEIRA'!M14+'ALCIDES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BRITO'!M14)</f>
        <v>0</v>
      </c>
    </row>
    <row r="15" spans="1:14" s="15" customFormat="1" ht="15" customHeight="1" x14ac:dyDescent="0.2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8521.7999999999993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2956.24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4034.29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3533.4900000000002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3765.7599999999998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2253.29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4498.4699999999993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3663.34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0</v>
      </c>
      <c r="L15" s="39">
        <f>SUM('ADERALDO OLIVEIRA'!L15+'ALCIDES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BRITO'!L15)</f>
        <v>0</v>
      </c>
      <c r="M15" s="97">
        <f>SUM('ADERALDO OLIVEIRA'!M15+'ALCIDES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BRITO'!M15)</f>
        <v>0</v>
      </c>
    </row>
    <row r="16" spans="1:14" s="15" customFormat="1" ht="15" customHeight="1" x14ac:dyDescent="0.2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500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500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500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500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500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500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500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SUM('ADERALDO OLIVEIRA'!L16+'ALCIDES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BRITO'!L16)</f>
        <v>0</v>
      </c>
      <c r="M16" s="97">
        <f>SUM('ADERALDO OLIVEIRA'!M16+'ALCIDES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BRITO'!M16)</f>
        <v>0</v>
      </c>
      <c r="N16" s="6"/>
    </row>
    <row r="17" spans="1:13" ht="15" customHeight="1" x14ac:dyDescent="0.2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SUM('ADERALDO OLIVEIRA'!L17+'ALCIDES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BRITO'!L17)</f>
        <v>0</v>
      </c>
      <c r="M17" s="97">
        <f>SUM('ADERALDO OLIVEIRA'!M17+'ALCIDES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BRITO'!M17)</f>
        <v>0</v>
      </c>
    </row>
    <row r="18" spans="1:13" ht="15" customHeight="1" thickBot="1" x14ac:dyDescent="0.25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3195.7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4850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3715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2005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5166.45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1542.5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940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1670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0</v>
      </c>
      <c r="L18" s="39">
        <f>SUM('ADERALDO OLIVEIRA'!L18+'ALCIDES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BRITO'!L18)</f>
        <v>0</v>
      </c>
      <c r="M18" s="97">
        <f>SUM('ADERALDO OLIVEIRA'!M18+'ALCIDES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BRITO'!M18)</f>
        <v>0</v>
      </c>
    </row>
    <row r="19" spans="1:13" ht="15" customHeight="1" thickBot="1" x14ac:dyDescent="0.25">
      <c r="A19" s="44" t="s">
        <v>33</v>
      </c>
      <c r="B19" s="45">
        <f t="shared" ref="B19" si="0">SUM(B5:B18)</f>
        <v>134222.47</v>
      </c>
      <c r="C19" s="65">
        <f t="shared" ref="C19:E19" si="1">SUM(C5:C18)</f>
        <v>142344.29</v>
      </c>
      <c r="D19" s="65">
        <f t="shared" si="1"/>
        <v>139712.02999999997</v>
      </c>
      <c r="E19" s="65">
        <f t="shared" si="1"/>
        <v>143420.42000000001</v>
      </c>
      <c r="F19" s="65">
        <f t="shared" ref="F19:G19" si="2">SUM(F5:F18)</f>
        <v>149795.88999999998</v>
      </c>
      <c r="G19" s="65">
        <f t="shared" si="2"/>
        <v>157607.89000000001</v>
      </c>
      <c r="H19" s="65">
        <f t="shared" ref="H19:I19" si="3">SUM(H5:H18)</f>
        <v>159314.16</v>
      </c>
      <c r="I19" s="65">
        <f t="shared" si="3"/>
        <v>161867.82</v>
      </c>
      <c r="J19" s="65">
        <f t="shared" ref="J19:K19" si="4">SUM(J5:J18)</f>
        <v>159640.39000000001</v>
      </c>
      <c r="K19" s="65">
        <f t="shared" si="4"/>
        <v>0</v>
      </c>
      <c r="L19" s="65">
        <f t="shared" ref="L19:M19" si="5">SUM(L5:L18)</f>
        <v>0</v>
      </c>
      <c r="M19" s="65">
        <f t="shared" si="5"/>
        <v>0</v>
      </c>
    </row>
    <row r="20" spans="1:13" ht="15" customHeight="1" thickBot="1" x14ac:dyDescent="0.25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4410.41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4503.619999999999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3394.9500000000003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4303.8600000000006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3157.26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4442.8500000000004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4601.13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3380.22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0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0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0</v>
      </c>
    </row>
    <row r="21" spans="1:13" ht="15" customHeight="1" thickBot="1" x14ac:dyDescent="0.25">
      <c r="A21" s="44" t="s">
        <v>15</v>
      </c>
      <c r="B21" s="45">
        <f>B19-B20</f>
        <v>129452.28</v>
      </c>
      <c r="C21" s="65">
        <f t="shared" ref="C21:E21" si="6">C19-C20</f>
        <v>137933.88</v>
      </c>
      <c r="D21" s="65">
        <f t="shared" si="6"/>
        <v>135208.40999999997</v>
      </c>
      <c r="E21" s="65">
        <f t="shared" si="6"/>
        <v>140025.47</v>
      </c>
      <c r="F21" s="65">
        <f t="shared" ref="F21:G21" si="7">F19-F20</f>
        <v>145492.02999999997</v>
      </c>
      <c r="G21" s="65">
        <f t="shared" si="7"/>
        <v>154450.63</v>
      </c>
      <c r="H21" s="65">
        <f t="shared" ref="H21:I21" si="8">H19-H20</f>
        <v>154871.31</v>
      </c>
      <c r="I21" s="65">
        <f t="shared" si="8"/>
        <v>157266.69</v>
      </c>
      <c r="J21" s="65">
        <f t="shared" ref="J21:K21" si="9">J19-J20</f>
        <v>156260.17000000001</v>
      </c>
      <c r="K21" s="65">
        <f t="shared" si="9"/>
        <v>0</v>
      </c>
      <c r="L21" s="65">
        <f t="shared" ref="L21:M21" si="10">L19-L20</f>
        <v>0</v>
      </c>
      <c r="M21" s="65">
        <f t="shared" si="10"/>
        <v>0</v>
      </c>
    </row>
    <row r="22" spans="1:13" ht="15" customHeight="1" thickBot="1" x14ac:dyDescent="0.25">
      <c r="A22" s="46" t="s">
        <v>12</v>
      </c>
      <c r="B22" s="51">
        <f>AVERAGE($B$21:B21)</f>
        <v>129452.28</v>
      </c>
      <c r="C22" s="51">
        <f>AVERAGE($B$21:C21)</f>
        <v>133693.08000000002</v>
      </c>
      <c r="D22" s="51">
        <f>AVERAGE($B$21:D21)</f>
        <v>134198.19</v>
      </c>
      <c r="E22" s="51">
        <f>AVERAGE($B$21:E21)</f>
        <v>135655.01</v>
      </c>
      <c r="F22" s="51">
        <f>AVERAGE($B$21:F21)</f>
        <v>137622.41400000002</v>
      </c>
      <c r="G22" s="51">
        <f>AVERAGE($B$21:G21)</f>
        <v>140427.11666666667</v>
      </c>
      <c r="H22" s="51">
        <f>AVERAGE($B$21:H21)</f>
        <v>142490.57285714286</v>
      </c>
      <c r="I22" s="51">
        <f>AVERAGE($B$21:I21)</f>
        <v>144337.58749999999</v>
      </c>
      <c r="J22" s="51">
        <f>AVERAGE($B$21:J21)</f>
        <v>145662.31888888887</v>
      </c>
      <c r="K22" s="51"/>
      <c r="L22" s="51"/>
      <c r="M22" s="98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88" customFormat="1" ht="21.75" thickBot="1" x14ac:dyDescent="0.3">
      <c r="A2" s="99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88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 x14ac:dyDescent="0.25">
      <c r="A10" s="53" t="s">
        <v>24</v>
      </c>
      <c r="B10" s="36">
        <v>125.99</v>
      </c>
      <c r="C10" s="60">
        <v>129.61000000000001</v>
      </c>
      <c r="D10" s="60">
        <v>129.99</v>
      </c>
      <c r="E10" s="60">
        <v>129.77000000000001</v>
      </c>
      <c r="F10" s="60"/>
      <c r="G10" s="60">
        <v>130.18</v>
      </c>
      <c r="H10" s="60">
        <v>129.99</v>
      </c>
      <c r="I10" s="60">
        <v>129.99</v>
      </c>
      <c r="J10" s="60">
        <f>49.8+126.24</f>
        <v>176.04</v>
      </c>
      <c r="K10" s="60"/>
      <c r="L10" s="60"/>
      <c r="M10" s="61"/>
    </row>
    <row r="11" spans="1:13" s="88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 x14ac:dyDescent="0.25">
      <c r="A14" s="54" t="s">
        <v>28</v>
      </c>
      <c r="B14" s="39">
        <v>2500</v>
      </c>
      <c r="C14" s="39">
        <v>2500</v>
      </c>
      <c r="D14" s="39">
        <f t="shared" ref="D14:J14" si="0">2500+1000</f>
        <v>3500</v>
      </c>
      <c r="E14" s="39">
        <f t="shared" si="0"/>
        <v>3500</v>
      </c>
      <c r="F14" s="39">
        <f t="shared" si="0"/>
        <v>3500</v>
      </c>
      <c r="G14" s="39">
        <f t="shared" si="0"/>
        <v>3500</v>
      </c>
      <c r="H14" s="39">
        <f t="shared" si="0"/>
        <v>3500</v>
      </c>
      <c r="I14" s="39">
        <f t="shared" si="0"/>
        <v>3500</v>
      </c>
      <c r="J14" s="39">
        <f t="shared" si="0"/>
        <v>3500</v>
      </c>
      <c r="K14" s="39"/>
      <c r="L14" s="39"/>
      <c r="M14" s="63"/>
    </row>
    <row r="15" spans="1:13" s="90" customFormat="1" ht="15" customHeight="1" x14ac:dyDescent="0.25">
      <c r="A15" s="54" t="s">
        <v>29</v>
      </c>
      <c r="B15" s="39">
        <v>269</v>
      </c>
      <c r="C15" s="62">
        <v>230.3</v>
      </c>
      <c r="D15" s="62">
        <v>87.6</v>
      </c>
      <c r="E15" s="60">
        <v>822.8</v>
      </c>
      <c r="F15" s="60">
        <v>295.5</v>
      </c>
      <c r="G15" s="62">
        <v>187.5</v>
      </c>
      <c r="H15" s="62">
        <v>195.2</v>
      </c>
      <c r="I15" s="62">
        <v>489.5</v>
      </c>
      <c r="J15" s="62"/>
      <c r="K15" s="62"/>
      <c r="L15" s="62"/>
      <c r="M15" s="63"/>
    </row>
    <row r="16" spans="1:13" s="90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 x14ac:dyDescent="0.3">
      <c r="A18" s="56" t="s">
        <v>32</v>
      </c>
      <c r="B18" s="58">
        <v>1670</v>
      </c>
      <c r="C18" s="64">
        <v>1725</v>
      </c>
      <c r="D18" s="64">
        <v>890</v>
      </c>
      <c r="E18" s="60"/>
      <c r="F18" s="60"/>
      <c r="G18" s="62">
        <v>780</v>
      </c>
      <c r="H18" s="62">
        <v>710</v>
      </c>
      <c r="I18" s="62"/>
      <c r="J18" s="62">
        <v>875</v>
      </c>
      <c r="K18" s="62"/>
      <c r="L18" s="62"/>
      <c r="M18" s="63"/>
    </row>
    <row r="19" spans="1:13" s="88" customFormat="1" ht="15" customHeight="1" thickBot="1" x14ac:dyDescent="0.3">
      <c r="A19" s="44" t="s">
        <v>33</v>
      </c>
      <c r="B19" s="45">
        <f t="shared" ref="B19" si="1">SUM(B5:B18)</f>
        <v>4564.99</v>
      </c>
      <c r="C19" s="65">
        <f t="shared" ref="C19:M19" si="2">SUM(C5:C18)</f>
        <v>4584.91</v>
      </c>
      <c r="D19" s="65">
        <f t="shared" si="2"/>
        <v>4607.59</v>
      </c>
      <c r="E19" s="65">
        <f t="shared" si="2"/>
        <v>4452.57</v>
      </c>
      <c r="F19" s="65">
        <f t="shared" si="2"/>
        <v>3795.5</v>
      </c>
      <c r="G19" s="65">
        <f t="shared" si="2"/>
        <v>4597.68</v>
      </c>
      <c r="H19" s="65">
        <f t="shared" si="2"/>
        <v>4535.1899999999996</v>
      </c>
      <c r="I19" s="65">
        <f t="shared" si="2"/>
        <v>4119.49</v>
      </c>
      <c r="J19" s="65">
        <f t="shared" si="2"/>
        <v>4551.04</v>
      </c>
      <c r="K19" s="65">
        <f t="shared" si="2"/>
        <v>0</v>
      </c>
      <c r="L19" s="65">
        <f t="shared" si="2"/>
        <v>0</v>
      </c>
      <c r="M19" s="65">
        <f t="shared" si="2"/>
        <v>0</v>
      </c>
    </row>
    <row r="20" spans="1:13" s="88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7.59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s="88" customFormat="1" ht="15" customHeight="1" thickBot="1" x14ac:dyDescent="0.3">
      <c r="A21" s="44" t="s">
        <v>15</v>
      </c>
      <c r="B21" s="45">
        <f>B19-B20</f>
        <v>4564.99</v>
      </c>
      <c r="C21" s="65">
        <f t="shared" ref="C21:M21" si="3">C19-C20</f>
        <v>4584.91</v>
      </c>
      <c r="D21" s="65">
        <f t="shared" si="3"/>
        <v>4600</v>
      </c>
      <c r="E21" s="65">
        <f t="shared" si="3"/>
        <v>4452.57</v>
      </c>
      <c r="F21" s="65">
        <f t="shared" si="3"/>
        <v>3795.5</v>
      </c>
      <c r="G21" s="65">
        <f t="shared" si="3"/>
        <v>4597.68</v>
      </c>
      <c r="H21" s="65">
        <f t="shared" si="3"/>
        <v>4535.1899999999996</v>
      </c>
      <c r="I21" s="65">
        <f t="shared" si="3"/>
        <v>4119.49</v>
      </c>
      <c r="J21" s="65">
        <f t="shared" si="3"/>
        <v>4551.04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88" customFormat="1" ht="15" customHeight="1" thickBot="1" x14ac:dyDescent="0.3">
      <c r="A22" s="46" t="s">
        <v>12</v>
      </c>
      <c r="B22" s="51">
        <f>AVERAGE($B$21:B21)</f>
        <v>4564.99</v>
      </c>
      <c r="C22" s="51">
        <f>AVERAGE($B$21:C21)</f>
        <v>4574.95</v>
      </c>
      <c r="D22" s="51">
        <f>AVERAGE($B$21:D21)</f>
        <v>4583.3</v>
      </c>
      <c r="E22" s="51">
        <f>AVERAGE($B$21:E21)</f>
        <v>4550.6175000000003</v>
      </c>
      <c r="F22" s="51">
        <f>AVERAGE($B$21:F21)</f>
        <v>4399.5940000000001</v>
      </c>
      <c r="G22" s="51">
        <f>AVERAGE($B$21:G21)</f>
        <v>4432.6083333333336</v>
      </c>
      <c r="H22" s="51">
        <f>AVERAGE($B$21:H21)</f>
        <v>4447.2628571428568</v>
      </c>
      <c r="I22" s="51">
        <f>AVERAGE($B$21:I21)</f>
        <v>4406.2912500000002</v>
      </c>
      <c r="J22" s="51">
        <f>AVERAGE($B$21:J21)</f>
        <v>4422.3744444444446</v>
      </c>
      <c r="K22" s="51"/>
      <c r="L22" s="51"/>
      <c r="M22" s="71"/>
    </row>
    <row r="23" spans="1:13" s="88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3600</v>
      </c>
      <c r="C5" s="60">
        <v>3600</v>
      </c>
      <c r="D5" s="60">
        <v>3600</v>
      </c>
      <c r="E5" s="60">
        <v>3600</v>
      </c>
      <c r="F5" s="60">
        <v>3600</v>
      </c>
      <c r="G5" s="60">
        <v>3600</v>
      </c>
      <c r="H5" s="60">
        <v>3600</v>
      </c>
      <c r="I5" s="60">
        <v>3600</v>
      </c>
      <c r="J5" s="60">
        <v>3600</v>
      </c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>
        <f>182.69+54.42</f>
        <v>237.11</v>
      </c>
      <c r="D7" s="60">
        <f>197.53+375.39</f>
        <v>572.91999999999996</v>
      </c>
      <c r="E7" s="60">
        <f>87.56+180.96</f>
        <v>268.52</v>
      </c>
      <c r="F7" s="60">
        <f>76.97+183.35</f>
        <v>260.32</v>
      </c>
      <c r="G7" s="60">
        <f>76.39+28.68</f>
        <v>105.07</v>
      </c>
      <c r="H7" s="60">
        <f>101.89+30.05</f>
        <v>131.94</v>
      </c>
      <c r="I7" s="60">
        <f>120+32.11</f>
        <v>152.11000000000001</v>
      </c>
      <c r="J7" s="60">
        <f>119.53+31.87</f>
        <v>151.4</v>
      </c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>
        <f>580.35+291.95</f>
        <v>872.3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650</v>
      </c>
      <c r="E10" s="60">
        <v>664.54</v>
      </c>
      <c r="F10" s="60">
        <v>350</v>
      </c>
      <c r="G10" s="60">
        <v>350</v>
      </c>
      <c r="H10" s="60">
        <v>350</v>
      </c>
      <c r="I10" s="60">
        <v>350</v>
      </c>
      <c r="J10" s="60">
        <v>350</v>
      </c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>
        <v>390</v>
      </c>
      <c r="G18" s="62">
        <v>545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3600</v>
      </c>
      <c r="C19" s="65">
        <f t="shared" ref="C19:M19" si="1">SUM(C5:C18)</f>
        <v>4709.41</v>
      </c>
      <c r="D19" s="65">
        <f t="shared" si="1"/>
        <v>4822.92</v>
      </c>
      <c r="E19" s="65">
        <f t="shared" si="1"/>
        <v>4533.0599999999995</v>
      </c>
      <c r="F19" s="65">
        <f t="shared" si="1"/>
        <v>4600.32</v>
      </c>
      <c r="G19" s="65">
        <f t="shared" si="1"/>
        <v>4600.07</v>
      </c>
      <c r="H19" s="65">
        <f t="shared" si="1"/>
        <v>4081.94</v>
      </c>
      <c r="I19" s="65">
        <f t="shared" si="1"/>
        <v>4102.1100000000006</v>
      </c>
      <c r="J19" s="65">
        <f t="shared" si="1"/>
        <v>4101.3999999999996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109.41</v>
      </c>
      <c r="D20" s="62">
        <v>222.92</v>
      </c>
      <c r="E20" s="62">
        <v>14.54</v>
      </c>
      <c r="F20" s="62">
        <v>0.32</v>
      </c>
      <c r="G20" s="62">
        <v>7.0000000000000007E-2</v>
      </c>
      <c r="H20" s="62">
        <v>0</v>
      </c>
      <c r="I20" s="62">
        <v>2.36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3600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4518.5199999999995</v>
      </c>
      <c r="F21" s="65">
        <f>F19-F20</f>
        <v>4600</v>
      </c>
      <c r="G21" s="65">
        <f t="shared" si="2"/>
        <v>4600</v>
      </c>
      <c r="H21" s="65">
        <f t="shared" si="2"/>
        <v>4081.94</v>
      </c>
      <c r="I21" s="65">
        <f t="shared" si="2"/>
        <v>4099.7500000000009</v>
      </c>
      <c r="J21" s="65">
        <f t="shared" si="2"/>
        <v>4101.3999999999996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3600</v>
      </c>
      <c r="C22" s="51">
        <f>AVERAGE($B$21:C21)</f>
        <v>4100</v>
      </c>
      <c r="D22" s="51">
        <f>AVERAGE($B$21:D21)</f>
        <v>4266.666666666667</v>
      </c>
      <c r="E22" s="51">
        <f>AVERAGE($B$21:E21)</f>
        <v>4329.63</v>
      </c>
      <c r="F22" s="51">
        <f>AVERAGE($B$21:F21)</f>
        <v>4383.7039999999997</v>
      </c>
      <c r="G22" s="51">
        <f>AVERAGE($B$21:G21)</f>
        <v>4419.7533333333331</v>
      </c>
      <c r="H22" s="51">
        <f>AVERAGE($B$21:H21)</f>
        <v>4371.494285714286</v>
      </c>
      <c r="I22" s="51">
        <f>AVERAGE($B$21:I21)</f>
        <v>4337.5262499999999</v>
      </c>
      <c r="J22" s="51">
        <f>AVERAGE($B$21:J21)</f>
        <v>4311.29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>
        <v>5250</v>
      </c>
      <c r="C12" s="62">
        <v>4900</v>
      </c>
      <c r="D12" s="62">
        <v>5425</v>
      </c>
      <c r="E12" s="60">
        <v>5250</v>
      </c>
      <c r="F12" s="62">
        <v>5425</v>
      </c>
      <c r="G12" s="60">
        <v>5250</v>
      </c>
      <c r="H12" s="62">
        <v>5425</v>
      </c>
      <c r="I12" s="62">
        <v>5425</v>
      </c>
      <c r="J12" s="60">
        <v>5250</v>
      </c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5250</v>
      </c>
      <c r="C19" s="65">
        <f t="shared" ref="C19:M19" si="1">SUM(C5:C18)</f>
        <v>4900</v>
      </c>
      <c r="D19" s="65">
        <f t="shared" ref="D19" si="2">SUM(D5:D18)</f>
        <v>5425</v>
      </c>
      <c r="E19" s="65">
        <f t="shared" si="1"/>
        <v>5250</v>
      </c>
      <c r="F19" s="65">
        <f t="shared" si="1"/>
        <v>5425</v>
      </c>
      <c r="G19" s="65">
        <f t="shared" si="1"/>
        <v>5250</v>
      </c>
      <c r="H19" s="65">
        <f t="shared" si="1"/>
        <v>5425</v>
      </c>
      <c r="I19" s="65">
        <f t="shared" si="1"/>
        <v>5425</v>
      </c>
      <c r="J19" s="65">
        <f t="shared" si="1"/>
        <v>5250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650</v>
      </c>
      <c r="C20" s="62">
        <v>300</v>
      </c>
      <c r="D20" s="62">
        <v>825</v>
      </c>
      <c r="E20" s="62">
        <v>650</v>
      </c>
      <c r="F20" s="62">
        <v>825</v>
      </c>
      <c r="G20" s="62">
        <v>650</v>
      </c>
      <c r="H20" s="62">
        <v>825</v>
      </c>
      <c r="I20" s="62">
        <v>825</v>
      </c>
      <c r="J20" s="62">
        <v>650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N26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38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f>2100+2400</f>
        <v>4500</v>
      </c>
      <c r="C12" s="62">
        <v>4200</v>
      </c>
      <c r="D12" s="62">
        <f>2170+2480</f>
        <v>4650</v>
      </c>
      <c r="E12" s="60">
        <f>2100+2400</f>
        <v>4500</v>
      </c>
      <c r="F12" s="62">
        <f>2170+2480</f>
        <v>4650</v>
      </c>
      <c r="G12" s="62">
        <f>2100+2400</f>
        <v>4500</v>
      </c>
      <c r="H12" s="62">
        <f>2170+2480</f>
        <v>4650</v>
      </c>
      <c r="I12" s="62">
        <f>2170+2480</f>
        <v>4650</v>
      </c>
      <c r="J12" s="62">
        <f>2100+2400</f>
        <v>4500</v>
      </c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61.8</v>
      </c>
      <c r="C15" s="62"/>
      <c r="D15" s="62"/>
      <c r="E15" s="60">
        <v>147.86000000000001</v>
      </c>
      <c r="F15" s="60"/>
      <c r="G15" s="62">
        <v>84.98</v>
      </c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4561.8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4647.8599999999997</v>
      </c>
      <c r="F19" s="65">
        <f t="shared" si="1"/>
        <v>4650</v>
      </c>
      <c r="G19" s="65">
        <f t="shared" si="1"/>
        <v>4584.9799999999996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50</v>
      </c>
      <c r="E20" s="62">
        <v>47.86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/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4561.8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4584.9799999999996</v>
      </c>
      <c r="H21" s="65">
        <f t="shared" si="3"/>
        <v>4600</v>
      </c>
      <c r="I21" s="65">
        <f t="shared" si="3"/>
        <v>4600</v>
      </c>
      <c r="J21" s="65">
        <f t="shared" si="3"/>
        <v>4500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4561.8</v>
      </c>
      <c r="C22" s="51">
        <f>AVERAGE($B$21:C21)</f>
        <v>4380.8999999999996</v>
      </c>
      <c r="D22" s="51">
        <f>AVERAGE($B$21:D21)</f>
        <v>4453.9333333333334</v>
      </c>
      <c r="E22" s="51">
        <f>AVERAGE($B$21:E21)</f>
        <v>4490.45</v>
      </c>
      <c r="F22" s="51">
        <f>AVERAGE($B$21:F21)</f>
        <v>4512.3599999999997</v>
      </c>
      <c r="G22" s="51">
        <f>AVERAGE($B$21:G21)</f>
        <v>4524.4633333333331</v>
      </c>
      <c r="H22" s="51">
        <f>AVERAGE($B$21:H21)</f>
        <v>4535.2542857142853</v>
      </c>
      <c r="I22" s="51">
        <f>AVERAGE($B$21:I21)</f>
        <v>4543.3474999999999</v>
      </c>
      <c r="J22" s="51">
        <f>AVERAGE($B$21:J21)</f>
        <v>4538.5311111111114</v>
      </c>
      <c r="K22" s="51"/>
      <c r="L22" s="51"/>
      <c r="M22" s="71"/>
    </row>
    <row r="23" spans="1:14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 x14ac:dyDescent="0.25">
      <c r="A24"/>
      <c r="N24" s="14" t="s">
        <v>36</v>
      </c>
    </row>
    <row r="26" spans="1:14" x14ac:dyDescent="0.2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  <ignoredErrors>
    <ignoredError sqref="E12:G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M26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4600</v>
      </c>
      <c r="C5" s="60">
        <v>4600</v>
      </c>
      <c r="D5" s="60">
        <v>4600</v>
      </c>
      <c r="E5" s="60">
        <v>4600</v>
      </c>
      <c r="F5" s="60">
        <v>4600</v>
      </c>
      <c r="G5" s="60">
        <v>4600</v>
      </c>
      <c r="H5" s="60">
        <v>4600</v>
      </c>
      <c r="I5" s="60">
        <v>4600</v>
      </c>
      <c r="J5" s="60">
        <v>4600</v>
      </c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4600</v>
      </c>
      <c r="J19" s="65">
        <f t="shared" si="1"/>
        <v>4600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2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ref="K21:L21" si="4">K19-K20</f>
        <v>0</v>
      </c>
      <c r="L21" s="65">
        <f t="shared" si="4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 x14ac:dyDescent="0.2">
      <c r="A26" s="25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M25"/>
  <sheetViews>
    <sheetView topLeftCell="A2" zoomScaleNormal="100" workbookViewId="0">
      <selection activeCell="J22" sqref="J22"/>
    </sheetView>
  </sheetViews>
  <sheetFormatPr defaultRowHeight="12.75" x14ac:dyDescent="0.2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ref="I21" si="3">I19-I20</f>
        <v>0</v>
      </c>
      <c r="J21" s="65">
        <f t="shared" si="2"/>
        <v>0</v>
      </c>
      <c r="K21" s="65">
        <f t="shared" ref="K21:L21" si="4">K19-K20</f>
        <v>0</v>
      </c>
      <c r="L21" s="65">
        <f t="shared" si="4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0</v>
      </c>
      <c r="H22" s="51">
        <f>AVERAGE($B$21:H21)</f>
        <v>0</v>
      </c>
      <c r="I22" s="51">
        <f>AVERAGE($B$21:I21)</f>
        <v>0</v>
      </c>
      <c r="J22" s="51">
        <f>AVERAGE($B$21:J21)</f>
        <v>0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>
        <v>4500</v>
      </c>
      <c r="H12" s="62">
        <v>4650</v>
      </c>
      <c r="I12" s="62">
        <v>4650</v>
      </c>
      <c r="J12" s="62">
        <v>4500</v>
      </c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50</v>
      </c>
      <c r="I20" s="62">
        <v>50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:E21" si="4">D19-D20</f>
        <v>0</v>
      </c>
      <c r="E21" s="65">
        <f t="shared" si="4"/>
        <v>0</v>
      </c>
      <c r="F21" s="65">
        <f t="shared" si="3"/>
        <v>0</v>
      </c>
      <c r="G21" s="65">
        <f t="shared" si="3"/>
        <v>4500</v>
      </c>
      <c r="H21" s="65">
        <f>H19-H20</f>
        <v>4600</v>
      </c>
      <c r="I21" s="65">
        <f t="shared" si="3"/>
        <v>4600</v>
      </c>
      <c r="J21" s="65">
        <f t="shared" si="3"/>
        <v>4500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750</v>
      </c>
      <c r="H22" s="51">
        <f>AVERAGE($B$21:H21)</f>
        <v>1300</v>
      </c>
      <c r="I22" s="51">
        <f>AVERAGE($B$21:I21)</f>
        <v>1712.5</v>
      </c>
      <c r="J22" s="51">
        <f>AVERAGE($B$21:J21)</f>
        <v>2022.2222222222222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4" t="s">
        <v>28</v>
      </c>
      <c r="B14" s="39">
        <v>4300</v>
      </c>
      <c r="C14" s="39">
        <v>4300</v>
      </c>
      <c r="D14" s="39">
        <v>4300</v>
      </c>
      <c r="E14" s="39">
        <v>4300</v>
      </c>
      <c r="F14" s="39">
        <v>4300</v>
      </c>
      <c r="G14" s="39">
        <v>4300</v>
      </c>
      <c r="H14" s="39">
        <v>4300</v>
      </c>
      <c r="I14" s="39">
        <v>4300</v>
      </c>
      <c r="J14" s="39">
        <v>4300</v>
      </c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568.62</v>
      </c>
      <c r="C15" s="62">
        <v>302.25</v>
      </c>
      <c r="D15" s="62">
        <v>272</v>
      </c>
      <c r="E15" s="60">
        <v>240</v>
      </c>
      <c r="F15" s="60">
        <v>260.85000000000002</v>
      </c>
      <c r="G15" s="62">
        <v>225.99</v>
      </c>
      <c r="H15" s="62"/>
      <c r="I15" s="62">
        <v>283.83</v>
      </c>
      <c r="J15" s="62">
        <v>192.35</v>
      </c>
      <c r="K15" s="62"/>
      <c r="L15" s="62"/>
      <c r="M15" s="63"/>
    </row>
    <row r="16" spans="1:13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4868.62</v>
      </c>
      <c r="C19" s="65">
        <f t="shared" ref="C19:M19" si="1">SUM(C5:C18)</f>
        <v>4602.25</v>
      </c>
      <c r="D19" s="65">
        <f t="shared" ref="D19" si="2">SUM(D5:D18)</f>
        <v>4572</v>
      </c>
      <c r="E19" s="65">
        <f t="shared" si="1"/>
        <v>4540</v>
      </c>
      <c r="F19" s="65">
        <f t="shared" si="1"/>
        <v>4560.8500000000004</v>
      </c>
      <c r="G19" s="65">
        <f t="shared" si="1"/>
        <v>4525.99</v>
      </c>
      <c r="H19" s="65">
        <f t="shared" si="1"/>
        <v>4300</v>
      </c>
      <c r="I19" s="65">
        <f t="shared" si="1"/>
        <v>4583.83</v>
      </c>
      <c r="J19" s="65">
        <f t="shared" si="1"/>
        <v>4492.3500000000004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268.62</v>
      </c>
      <c r="C20" s="62">
        <v>2.25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4572</v>
      </c>
      <c r="E21" s="65">
        <f t="shared" si="3"/>
        <v>4540</v>
      </c>
      <c r="F21" s="65">
        <f t="shared" si="3"/>
        <v>4560.8500000000004</v>
      </c>
      <c r="G21" s="65">
        <f t="shared" si="3"/>
        <v>4525.99</v>
      </c>
      <c r="H21" s="65">
        <f t="shared" si="3"/>
        <v>4300</v>
      </c>
      <c r="I21" s="65">
        <f t="shared" si="3"/>
        <v>4583.83</v>
      </c>
      <c r="J21" s="65">
        <f t="shared" si="3"/>
        <v>4492.3500000000004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4590.666666666667</v>
      </c>
      <c r="E22" s="51">
        <f>AVERAGE($B$21:E21)</f>
        <v>4578</v>
      </c>
      <c r="F22" s="51">
        <f>AVERAGE($B$21:F21)</f>
        <v>4574.57</v>
      </c>
      <c r="G22" s="51">
        <f>AVERAGE($B$21:G21)</f>
        <v>4566.4733333333324</v>
      </c>
      <c r="H22" s="51">
        <f>AVERAGE($B$21:H21)</f>
        <v>4528.4057142857137</v>
      </c>
      <c r="I22" s="51">
        <f>AVERAGE($B$21:I21)</f>
        <v>4535.3337499999998</v>
      </c>
      <c r="J22" s="51">
        <f>AVERAGE($B$21:J21)</f>
        <v>4530.5577777777771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>
        <v>2000</v>
      </c>
      <c r="E5" s="60">
        <v>2000</v>
      </c>
      <c r="F5" s="60">
        <v>2000</v>
      </c>
      <c r="G5" s="60">
        <v>2046.9</v>
      </c>
      <c r="H5" s="60">
        <v>2046.9</v>
      </c>
      <c r="I5" s="60">
        <v>2046.9</v>
      </c>
      <c r="J5" s="60">
        <v>2046.9</v>
      </c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>
        <v>162.4</v>
      </c>
      <c r="F7" s="60">
        <v>268.97000000000003</v>
      </c>
      <c r="G7" s="60">
        <v>243.88</v>
      </c>
      <c r="H7" s="60">
        <v>313.22000000000003</v>
      </c>
      <c r="I7" s="60">
        <v>210.76</v>
      </c>
      <c r="J7" s="60">
        <v>317.83999999999997</v>
      </c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55.15</v>
      </c>
      <c r="E10" s="60">
        <v>140</v>
      </c>
      <c r="F10" s="60">
        <v>140</v>
      </c>
      <c r="G10" s="60">
        <v>140</v>
      </c>
      <c r="H10" s="60">
        <v>140</v>
      </c>
      <c r="I10" s="60">
        <v>140</v>
      </c>
      <c r="J10" s="60">
        <v>140</v>
      </c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>
        <v>1700</v>
      </c>
      <c r="E12" s="62">
        <v>1700</v>
      </c>
      <c r="F12" s="62">
        <v>1700</v>
      </c>
      <c r="G12" s="62">
        <v>1700</v>
      </c>
      <c r="H12" s="62">
        <v>1700</v>
      </c>
      <c r="I12" s="62">
        <v>1700</v>
      </c>
      <c r="J12" s="62">
        <v>1700</v>
      </c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3880</v>
      </c>
      <c r="C14" s="62">
        <v>4000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>
        <v>555.65</v>
      </c>
      <c r="C15" s="62">
        <v>291.7</v>
      </c>
      <c r="D15" s="62"/>
      <c r="E15" s="60">
        <v>69.14</v>
      </c>
      <c r="F15" s="60">
        <v>45.8</v>
      </c>
      <c r="G15" s="62">
        <f>47.8+47.8</f>
        <v>95.6</v>
      </c>
      <c r="H15" s="62">
        <v>47.8</v>
      </c>
      <c r="I15" s="62">
        <f>28.98+42.9</f>
        <v>71.88</v>
      </c>
      <c r="J15" s="62">
        <v>99.94</v>
      </c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4291.7</v>
      </c>
      <c r="D19" s="65">
        <f t="shared" ref="D19" si="2">SUM(D5:D18)</f>
        <v>3755.15</v>
      </c>
      <c r="E19" s="65">
        <f t="shared" si="1"/>
        <v>4071.54</v>
      </c>
      <c r="F19" s="65">
        <f t="shared" si="1"/>
        <v>4154.7700000000004</v>
      </c>
      <c r="G19" s="65">
        <f t="shared" si="1"/>
        <v>4226.380000000001</v>
      </c>
      <c r="H19" s="65">
        <f t="shared" si="1"/>
        <v>4247.92</v>
      </c>
      <c r="I19" s="65">
        <f t="shared" si="1"/>
        <v>4169.54</v>
      </c>
      <c r="J19" s="65">
        <f t="shared" si="1"/>
        <v>4304.6799999999994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0.12</v>
      </c>
      <c r="E20" s="62">
        <v>69.14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4435.6499999999996</v>
      </c>
      <c r="C21" s="65">
        <f t="shared" ref="C21:M21" si="3">C19-C20</f>
        <v>4291.7</v>
      </c>
      <c r="D21" s="65">
        <f t="shared" si="3"/>
        <v>3755.03</v>
      </c>
      <c r="E21" s="65">
        <f t="shared" si="3"/>
        <v>4002.4</v>
      </c>
      <c r="F21" s="65">
        <f t="shared" si="3"/>
        <v>4154.7700000000004</v>
      </c>
      <c r="G21" s="65">
        <f t="shared" si="3"/>
        <v>4226.380000000001</v>
      </c>
      <c r="H21" s="65">
        <f t="shared" si="3"/>
        <v>4247.92</v>
      </c>
      <c r="I21" s="65">
        <f t="shared" si="3"/>
        <v>4169.54</v>
      </c>
      <c r="J21" s="65">
        <f t="shared" si="3"/>
        <v>4304.6799999999994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4435.6499999999996</v>
      </c>
      <c r="C22" s="51">
        <f>AVERAGE($B$21:C21)</f>
        <v>4363.6749999999993</v>
      </c>
      <c r="D22" s="51">
        <f>AVERAGE($B$21:D21)</f>
        <v>4160.7933333333331</v>
      </c>
      <c r="E22" s="51">
        <f>AVERAGE($B$21:E21)</f>
        <v>4121.1949999999997</v>
      </c>
      <c r="F22" s="51">
        <f>AVERAGE($B$21:F21)</f>
        <v>4127.91</v>
      </c>
      <c r="G22" s="51">
        <f>AVERAGE($B$21:G21)</f>
        <v>4144.3216666666667</v>
      </c>
      <c r="H22" s="51">
        <f>AVERAGE($B$21:H21)</f>
        <v>4159.1214285714286</v>
      </c>
      <c r="I22" s="51">
        <f>AVERAGE($B$21:I21)</f>
        <v>4160.4237499999999</v>
      </c>
      <c r="J22" s="51">
        <f>AVERAGE($B$21:J21)</f>
        <v>4176.4522222222222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4340</v>
      </c>
      <c r="C12" s="62">
        <v>3920</v>
      </c>
      <c r="D12" s="62">
        <v>4340</v>
      </c>
      <c r="E12" s="60">
        <v>4200</v>
      </c>
      <c r="F12" s="62">
        <v>4340</v>
      </c>
      <c r="G12" s="60">
        <v>4200</v>
      </c>
      <c r="H12" s="62">
        <v>4340</v>
      </c>
      <c r="I12" s="62">
        <v>4340</v>
      </c>
      <c r="J12" s="60">
        <v>4200</v>
      </c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4340</v>
      </c>
      <c r="C19" s="65">
        <f t="shared" ref="C19:M19" si="1">SUM(C5:C18)</f>
        <v>3920</v>
      </c>
      <c r="D19" s="65">
        <f t="shared" ref="D19" si="2">SUM(D5:D18)</f>
        <v>4340</v>
      </c>
      <c r="E19" s="65">
        <f t="shared" si="1"/>
        <v>4200</v>
      </c>
      <c r="F19" s="65">
        <f t="shared" si="1"/>
        <v>4340</v>
      </c>
      <c r="G19" s="65">
        <f t="shared" si="1"/>
        <v>4200</v>
      </c>
      <c r="H19" s="65">
        <f t="shared" si="1"/>
        <v>4340</v>
      </c>
      <c r="I19" s="65">
        <f t="shared" si="1"/>
        <v>4340</v>
      </c>
      <c r="J19" s="65">
        <f t="shared" si="1"/>
        <v>4200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4340</v>
      </c>
      <c r="C21" s="65">
        <f t="shared" ref="C21:M21" si="3">C19-C20</f>
        <v>3920</v>
      </c>
      <c r="D21" s="65">
        <f t="shared" si="3"/>
        <v>4340</v>
      </c>
      <c r="E21" s="65">
        <f t="shared" si="3"/>
        <v>4200</v>
      </c>
      <c r="F21" s="65">
        <f t="shared" si="3"/>
        <v>4340</v>
      </c>
      <c r="G21" s="65">
        <f t="shared" si="3"/>
        <v>4200</v>
      </c>
      <c r="H21" s="65">
        <f t="shared" si="3"/>
        <v>4340</v>
      </c>
      <c r="I21" s="65">
        <f t="shared" si="3"/>
        <v>4340</v>
      </c>
      <c r="J21" s="65">
        <f t="shared" si="3"/>
        <v>4200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4340</v>
      </c>
      <c r="C22" s="51">
        <f>AVERAGE($B$21:C21)</f>
        <v>4130</v>
      </c>
      <c r="D22" s="51">
        <f>AVERAGE($B$21:D21)</f>
        <v>4200</v>
      </c>
      <c r="E22" s="51">
        <f>AVERAGE($B$21:E21)</f>
        <v>4200</v>
      </c>
      <c r="F22" s="51">
        <f>AVERAGE($B$21:F21)</f>
        <v>4228</v>
      </c>
      <c r="G22" s="51">
        <f>AVERAGE($B$21:G21)</f>
        <v>4223.333333333333</v>
      </c>
      <c r="H22" s="51">
        <f>AVERAGE($B$21:H21)</f>
        <v>4240</v>
      </c>
      <c r="I22" s="51">
        <f>AVERAGE($B$21:I21)</f>
        <v>4252.5</v>
      </c>
      <c r="J22" s="51">
        <f>AVERAGE($B$21:J21)</f>
        <v>4246.666666666667</v>
      </c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 x14ac:dyDescent="0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40" t="s">
        <v>26</v>
      </c>
      <c r="B12" s="39">
        <v>4500</v>
      </c>
      <c r="C12" s="62">
        <v>4200</v>
      </c>
      <c r="D12" s="62">
        <v>4650</v>
      </c>
      <c r="E12" s="60">
        <v>4500</v>
      </c>
      <c r="F12" s="62">
        <v>4650</v>
      </c>
      <c r="G12" s="62">
        <v>4705.5</v>
      </c>
      <c r="H12" s="62">
        <v>4650</v>
      </c>
      <c r="I12" s="62">
        <v>4650</v>
      </c>
      <c r="J12" s="60">
        <v>4712.3</v>
      </c>
      <c r="K12" s="62"/>
      <c r="L12" s="60"/>
      <c r="M12" s="63"/>
    </row>
    <row r="13" spans="1:14" s="15" customFormat="1" ht="15" customHeight="1" x14ac:dyDescent="0.2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4739.8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4705.5</v>
      </c>
      <c r="H19" s="65">
        <f t="shared" si="1"/>
        <v>4650</v>
      </c>
      <c r="I19" s="65">
        <f t="shared" si="1"/>
        <v>4650</v>
      </c>
      <c r="J19" s="65">
        <f t="shared" si="1"/>
        <v>4712.3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139.80000000000001</v>
      </c>
      <c r="C20" s="62">
        <v>0</v>
      </c>
      <c r="D20" s="62">
        <v>50</v>
      </c>
      <c r="E20" s="62">
        <v>0</v>
      </c>
      <c r="F20" s="62">
        <v>50</v>
      </c>
      <c r="G20" s="62">
        <v>105.5</v>
      </c>
      <c r="H20" s="62">
        <v>50</v>
      </c>
      <c r="I20" s="62">
        <v>50</v>
      </c>
      <c r="J20" s="62">
        <v>112.3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4516.666666666667</v>
      </c>
      <c r="H22" s="51">
        <f>AVERAGE($B$21:H21)</f>
        <v>4528.5714285714284</v>
      </c>
      <c r="I22" s="51">
        <f>AVERAGE($B$21:I21)</f>
        <v>4537.5</v>
      </c>
      <c r="J22" s="51">
        <f>AVERAGE($B$21:J21)</f>
        <v>4544.4444444444443</v>
      </c>
      <c r="K22" s="51"/>
      <c r="L22" s="51"/>
      <c r="M22" s="71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4599.8999999999996</v>
      </c>
      <c r="C12" s="62">
        <v>4293.24</v>
      </c>
      <c r="D12" s="62">
        <v>4753.2299999999996</v>
      </c>
      <c r="E12" s="60">
        <v>4599.8999999999996</v>
      </c>
      <c r="F12" s="60">
        <v>4753.2299999999996</v>
      </c>
      <c r="G12" s="60">
        <v>4599.8999999999996</v>
      </c>
      <c r="H12" s="60">
        <v>4753.2299999999996</v>
      </c>
      <c r="I12" s="60">
        <v>4753.2299999999996</v>
      </c>
      <c r="J12" s="60">
        <v>4599.8999999999996</v>
      </c>
      <c r="K12" s="62"/>
      <c r="L12" s="60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4293.24</v>
      </c>
      <c r="D19" s="65">
        <f t="shared" ref="D19" si="2">SUM(D5:D18)</f>
        <v>4753.2299999999996</v>
      </c>
      <c r="E19" s="65">
        <f t="shared" si="1"/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4753.2299999999996</v>
      </c>
      <c r="J19" s="65">
        <f t="shared" si="1"/>
        <v>4599.8999999999996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>
        <v>153.22999999999999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4599.8999999999996</v>
      </c>
      <c r="C21" s="65">
        <f t="shared" ref="C21:M21" si="3">C19-C20</f>
        <v>4293.24</v>
      </c>
      <c r="D21" s="65">
        <f t="shared" si="3"/>
        <v>4600</v>
      </c>
      <c r="E21" s="65">
        <f t="shared" si="3"/>
        <v>4599.8999999999996</v>
      </c>
      <c r="F21" s="65">
        <f t="shared" si="3"/>
        <v>4600</v>
      </c>
      <c r="G21" s="65">
        <f t="shared" si="3"/>
        <v>4599.8999999999996</v>
      </c>
      <c r="H21" s="65">
        <f t="shared" si="3"/>
        <v>4600</v>
      </c>
      <c r="I21" s="65">
        <f t="shared" si="3"/>
        <v>4600</v>
      </c>
      <c r="J21" s="65">
        <f t="shared" si="3"/>
        <v>4599.8999999999996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4599.8999999999996</v>
      </c>
      <c r="C22" s="51">
        <f>AVERAGE($B$21:C21)</f>
        <v>4446.57</v>
      </c>
      <c r="D22" s="51">
        <f>AVERAGE($B$21:D21)</f>
        <v>4497.7133333333331</v>
      </c>
      <c r="E22" s="51">
        <f>AVERAGE($B$21:E21)</f>
        <v>4523.26</v>
      </c>
      <c r="F22" s="51">
        <f>AVERAGE($B$21:F21)</f>
        <v>4538.6080000000002</v>
      </c>
      <c r="G22" s="51">
        <f>AVERAGE($B$21:G21)</f>
        <v>4548.8233333333337</v>
      </c>
      <c r="H22" s="51">
        <f>AVERAGE($B$21:H21)</f>
        <v>4556.1342857142863</v>
      </c>
      <c r="I22" s="51">
        <f>AVERAGE($B$21:I21)</f>
        <v>4561.6175000000003</v>
      </c>
      <c r="J22" s="51">
        <f>AVERAGE($B$21:J21)</f>
        <v>4565.8711111111115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0">
        <v>4500</v>
      </c>
      <c r="H12" s="62">
        <v>4650</v>
      </c>
      <c r="I12" s="62">
        <v>4650</v>
      </c>
      <c r="J12" s="60">
        <v>4500</v>
      </c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4650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50</v>
      </c>
      <c r="C20" s="62">
        <v>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4500</v>
      </c>
      <c r="H21" s="65">
        <f t="shared" si="3"/>
        <v>4600</v>
      </c>
      <c r="I21" s="65">
        <f t="shared" si="3"/>
        <v>4600</v>
      </c>
      <c r="J21" s="65">
        <f t="shared" si="3"/>
        <v>4500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4500</v>
      </c>
      <c r="H22" s="51">
        <f>AVERAGE($B$21:H21)</f>
        <v>4514.2857142857147</v>
      </c>
      <c r="I22" s="51">
        <f>AVERAGE($B$21:I21)</f>
        <v>4525</v>
      </c>
      <c r="J22" s="51">
        <f>AVERAGE($B$21:J21)</f>
        <v>4522.2222222222226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N24"/>
  <sheetViews>
    <sheetView zoomScaleNormal="100" workbookViewId="0">
      <selection activeCell="J22" sqref="J22"/>
    </sheetView>
  </sheetViews>
  <sheetFormatPr defaultRowHeight="12.75" x14ac:dyDescent="0.2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>
        <v>1618.2</v>
      </c>
      <c r="C5" s="60">
        <v>1618.2</v>
      </c>
      <c r="D5" s="60">
        <v>1618.2</v>
      </c>
      <c r="E5" s="60">
        <f>1614.3+3.9+251</f>
        <v>1869.2</v>
      </c>
      <c r="F5" s="60">
        <f>1614.3+3.9</f>
        <v>1618.2</v>
      </c>
      <c r="G5" s="60">
        <f>1614.3+3.9</f>
        <v>1618.2</v>
      </c>
      <c r="H5" s="60">
        <f>1614.3+3.9</f>
        <v>1618.2</v>
      </c>
      <c r="I5" s="60">
        <f>1614.3+3.9</f>
        <v>1618.2</v>
      </c>
      <c r="J5" s="60">
        <f>1614.3+3.9</f>
        <v>1618.2</v>
      </c>
      <c r="K5" s="60"/>
      <c r="L5" s="60"/>
      <c r="M5" s="60"/>
    </row>
    <row r="6" spans="1:14" ht="15" customHeight="1" x14ac:dyDescent="0.2">
      <c r="A6" s="53" t="s">
        <v>20</v>
      </c>
      <c r="B6" s="36">
        <v>458.18</v>
      </c>
      <c r="C6" s="36">
        <v>482.3</v>
      </c>
      <c r="D6" s="36">
        <v>482.3</v>
      </c>
      <c r="E6" s="36">
        <v>482.3</v>
      </c>
      <c r="F6" s="60">
        <v>458.19</v>
      </c>
      <c r="G6" s="60">
        <v>482.3</v>
      </c>
      <c r="H6" s="60">
        <v>458.19</v>
      </c>
      <c r="I6" s="60">
        <v>482.3</v>
      </c>
      <c r="J6" s="60">
        <v>458.19</v>
      </c>
      <c r="K6" s="60"/>
      <c r="L6" s="60"/>
      <c r="M6" s="61"/>
    </row>
    <row r="7" spans="1:14" ht="15" customHeight="1" x14ac:dyDescent="0.2">
      <c r="A7" s="53" t="s">
        <v>21</v>
      </c>
      <c r="B7" s="36">
        <v>423.81</v>
      </c>
      <c r="C7" s="60">
        <v>235.29</v>
      </c>
      <c r="D7" s="60">
        <v>56.85</v>
      </c>
      <c r="E7" s="60">
        <v>66.599999999999994</v>
      </c>
      <c r="F7" s="60">
        <v>36.26</v>
      </c>
      <c r="G7" s="60">
        <v>39.42</v>
      </c>
      <c r="H7" s="60">
        <v>39.06</v>
      </c>
      <c r="I7" s="60">
        <v>71.239999999999995</v>
      </c>
      <c r="J7" s="60">
        <v>51.92</v>
      </c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>
        <v>90.55</v>
      </c>
      <c r="D9" s="60">
        <v>90.55</v>
      </c>
      <c r="E9" s="60">
        <v>90.55</v>
      </c>
      <c r="F9" s="60">
        <v>90.55</v>
      </c>
      <c r="G9" s="60">
        <v>90.55</v>
      </c>
      <c r="H9" s="60">
        <v>90.55</v>
      </c>
      <c r="I9" s="60">
        <f>90.55+117.9</f>
        <v>208.45</v>
      </c>
      <c r="J9" s="60">
        <v>90.55</v>
      </c>
      <c r="K9" s="60"/>
      <c r="L9" s="60"/>
      <c r="M9" s="61"/>
    </row>
    <row r="10" spans="1:14" ht="15" customHeight="1" x14ac:dyDescent="0.2">
      <c r="A10" s="53" t="s">
        <v>24</v>
      </c>
      <c r="B10" s="36">
        <f>410.52+257.1+251.82+500</f>
        <v>1419.44</v>
      </c>
      <c r="C10" s="60">
        <f>500+410.09+249.98+249.98</f>
        <v>1410.05</v>
      </c>
      <c r="D10" s="60">
        <f>500+410.31+249.99*2</f>
        <v>1410.29</v>
      </c>
      <c r="E10" s="60">
        <f>500+410+249.99+249.99</f>
        <v>1409.98</v>
      </c>
      <c r="F10" s="60">
        <f>500+410.5+249.99+249.99</f>
        <v>1410.48</v>
      </c>
      <c r="G10" s="60">
        <f>249.99+249.99+500+410.48</f>
        <v>1410.46</v>
      </c>
      <c r="H10" s="60">
        <f>427.86+500+249.99+249.99</f>
        <v>1427.84</v>
      </c>
      <c r="I10" s="60">
        <f>500+249.99+249.99+427.86</f>
        <v>1427.8400000000001</v>
      </c>
      <c r="J10" s="60">
        <f>500+249.99+249.99+427.86</f>
        <v>1427.8400000000001</v>
      </c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3919.63</v>
      </c>
      <c r="C19" s="65">
        <f t="shared" ref="C19:M19" si="1">SUM(C5:C18)</f>
        <v>3836.3900000000003</v>
      </c>
      <c r="D19" s="65">
        <f t="shared" ref="D19" si="2">SUM(D5:D18)</f>
        <v>3658.19</v>
      </c>
      <c r="E19" s="65">
        <f t="shared" si="1"/>
        <v>3918.63</v>
      </c>
      <c r="F19" s="65">
        <f t="shared" si="1"/>
        <v>3613.6800000000003</v>
      </c>
      <c r="G19" s="65">
        <f t="shared" si="1"/>
        <v>3640.9300000000003</v>
      </c>
      <c r="H19" s="65">
        <f t="shared" si="1"/>
        <v>3633.84</v>
      </c>
      <c r="I19" s="65">
        <f t="shared" si="1"/>
        <v>3808.0299999999997</v>
      </c>
      <c r="J19" s="65">
        <f t="shared" si="1"/>
        <v>3646.7000000000003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3919.63</v>
      </c>
      <c r="C21" s="65">
        <f t="shared" ref="C21:M21" si="3">C19-C20</f>
        <v>3836.3900000000003</v>
      </c>
      <c r="D21" s="65">
        <f t="shared" si="3"/>
        <v>3658.19</v>
      </c>
      <c r="E21" s="65">
        <f t="shared" si="3"/>
        <v>3918.63</v>
      </c>
      <c r="F21" s="65">
        <f t="shared" si="3"/>
        <v>3613.6800000000003</v>
      </c>
      <c r="G21" s="65">
        <f t="shared" si="3"/>
        <v>3640.9300000000003</v>
      </c>
      <c r="H21" s="65">
        <f t="shared" si="3"/>
        <v>3633.84</v>
      </c>
      <c r="I21" s="65">
        <f t="shared" si="3"/>
        <v>3808.0299999999997</v>
      </c>
      <c r="J21" s="65">
        <f t="shared" si="3"/>
        <v>3646.7000000000003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AVERAGE($B$21)</f>
        <v>3919.63</v>
      </c>
      <c r="C22" s="51">
        <f>AVERAGE(B21:C21)</f>
        <v>3878.01</v>
      </c>
      <c r="D22" s="51">
        <f>AVERAGE($B$21:D21)</f>
        <v>3804.7366666666671</v>
      </c>
      <c r="E22" s="51">
        <f>AVERAGE($B$21:E21)</f>
        <v>3833.21</v>
      </c>
      <c r="F22" s="51">
        <f>AVERAGE($B$21:F21)</f>
        <v>3789.3040000000001</v>
      </c>
      <c r="G22" s="51">
        <f>AVERAGE($B$21:G21)</f>
        <v>3764.5750000000003</v>
      </c>
      <c r="H22" s="51">
        <f>AVERAGE($B$21:H21)</f>
        <v>3745.8985714285714</v>
      </c>
      <c r="I22" s="51">
        <f>AVERAGE($B$21:I21)</f>
        <v>3753.665</v>
      </c>
      <c r="J22" s="51">
        <f>AVERAGE($B$21:J21)</f>
        <v>3741.7799999999997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600</v>
      </c>
      <c r="C5" s="60">
        <v>600</v>
      </c>
      <c r="D5" s="60">
        <v>1300</v>
      </c>
      <c r="E5" s="60">
        <v>1300</v>
      </c>
      <c r="F5" s="60">
        <v>1300</v>
      </c>
      <c r="G5" s="60">
        <v>1300</v>
      </c>
      <c r="H5" s="60">
        <v>1300</v>
      </c>
      <c r="I5" s="60">
        <v>1300</v>
      </c>
      <c r="J5" s="60">
        <v>1300</v>
      </c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28.69</v>
      </c>
      <c r="C7" s="60">
        <v>117.52</v>
      </c>
      <c r="D7" s="60">
        <v>49.42</v>
      </c>
      <c r="E7" s="60">
        <v>70.61</v>
      </c>
      <c r="F7" s="60">
        <v>80.03</v>
      </c>
      <c r="G7" s="60">
        <v>90.82</v>
      </c>
      <c r="H7" s="60">
        <v>97.14</v>
      </c>
      <c r="I7" s="60">
        <v>92.68</v>
      </c>
      <c r="J7" s="60">
        <v>109.87</v>
      </c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1040</v>
      </c>
      <c r="C12" s="62">
        <v>1650</v>
      </c>
      <c r="D12" s="62">
        <v>2015</v>
      </c>
      <c r="E12" s="62">
        <v>1950</v>
      </c>
      <c r="F12" s="62">
        <v>2015</v>
      </c>
      <c r="G12" s="62">
        <v>1950</v>
      </c>
      <c r="H12" s="62">
        <v>2015</v>
      </c>
      <c r="I12" s="62">
        <v>2015</v>
      </c>
      <c r="J12" s="62">
        <v>1950</v>
      </c>
      <c r="K12" s="62"/>
      <c r="L12" s="62"/>
      <c r="M12" s="63"/>
    </row>
    <row r="13" spans="1:13" s="15" customFormat="1" ht="15" customHeight="1" x14ac:dyDescent="0.2">
      <c r="A13" s="54" t="s">
        <v>27</v>
      </c>
      <c r="B13" s="39">
        <f>460+240+300</f>
        <v>1000</v>
      </c>
      <c r="C13" s="62"/>
      <c r="D13" s="62">
        <f>779.98+40</f>
        <v>819.98</v>
      </c>
      <c r="E13" s="60">
        <f>340+160+558.4+91.6</f>
        <v>1150</v>
      </c>
      <c r="F13" s="60">
        <f>745.88+104.12</f>
        <v>850</v>
      </c>
      <c r="G13" s="62">
        <f>700+100</f>
        <v>800</v>
      </c>
      <c r="H13" s="62">
        <f>1319.96</f>
        <v>1319.96</v>
      </c>
      <c r="I13" s="62">
        <v>300</v>
      </c>
      <c r="J13" s="62">
        <f>760+40</f>
        <v>800</v>
      </c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>
        <v>94</v>
      </c>
      <c r="E15" s="60">
        <v>171.98</v>
      </c>
      <c r="F15" s="60">
        <v>455.28</v>
      </c>
      <c r="G15" s="62"/>
      <c r="H15" s="62"/>
      <c r="I15" s="62">
        <v>109.95</v>
      </c>
      <c r="J15" s="62">
        <v>95.5</v>
      </c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2668.69</v>
      </c>
      <c r="C19" s="65">
        <f t="shared" ref="C19:M19" si="1">SUM(C5:C18)</f>
        <v>2367.52</v>
      </c>
      <c r="D19" s="65">
        <f t="shared" ref="D19" si="2">SUM(D5:D18)</f>
        <v>4278.3999999999996</v>
      </c>
      <c r="E19" s="65">
        <f t="shared" si="1"/>
        <v>4642.5899999999992</v>
      </c>
      <c r="F19" s="65">
        <f t="shared" si="1"/>
        <v>4700.3099999999995</v>
      </c>
      <c r="G19" s="65">
        <f t="shared" si="1"/>
        <v>4140.82</v>
      </c>
      <c r="H19" s="65">
        <f t="shared" si="1"/>
        <v>4732.1000000000004</v>
      </c>
      <c r="I19" s="65">
        <f t="shared" si="1"/>
        <v>3817.63</v>
      </c>
      <c r="J19" s="65">
        <f t="shared" si="1"/>
        <v>4255.37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0.39</v>
      </c>
      <c r="C20" s="62">
        <v>0</v>
      </c>
      <c r="D20" s="62">
        <v>0.97</v>
      </c>
      <c r="E20" s="62">
        <v>42.59</v>
      </c>
      <c r="F20" s="62">
        <v>100.31</v>
      </c>
      <c r="G20" s="62">
        <v>0</v>
      </c>
      <c r="H20" s="62">
        <v>132.1</v>
      </c>
      <c r="I20" s="62">
        <v>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2668.3</v>
      </c>
      <c r="C21" s="65">
        <f t="shared" ref="C21:M21" si="3">C19-C20</f>
        <v>2367.52</v>
      </c>
      <c r="D21" s="65">
        <f t="shared" si="3"/>
        <v>4277.4299999999994</v>
      </c>
      <c r="E21" s="65">
        <f t="shared" si="3"/>
        <v>4599.9999999999991</v>
      </c>
      <c r="F21" s="65">
        <f t="shared" si="3"/>
        <v>4599.9999999999991</v>
      </c>
      <c r="G21" s="65">
        <f t="shared" si="3"/>
        <v>4140.82</v>
      </c>
      <c r="H21" s="65">
        <f t="shared" si="3"/>
        <v>4600</v>
      </c>
      <c r="I21" s="65">
        <f t="shared" si="3"/>
        <v>3817.63</v>
      </c>
      <c r="J21" s="65">
        <f t="shared" si="3"/>
        <v>4255.37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2668.3</v>
      </c>
      <c r="C22" s="51">
        <f>AVERAGE($B$21:C21)</f>
        <v>2517.91</v>
      </c>
      <c r="D22" s="51">
        <f>AVERAGE($B$21:D21)</f>
        <v>3104.4166666666665</v>
      </c>
      <c r="E22" s="51">
        <f>AVERAGE($B$21:E21)</f>
        <v>3478.3125</v>
      </c>
      <c r="F22" s="51">
        <f>AVERAGE($B$21:F21)</f>
        <v>3702.65</v>
      </c>
      <c r="G22" s="51">
        <f>AVERAGE($B$21:G21)</f>
        <v>3775.6783333333333</v>
      </c>
      <c r="H22" s="51">
        <f>AVERAGE($B$21:H21)</f>
        <v>3893.4385714285713</v>
      </c>
      <c r="I22" s="51">
        <f>AVERAGE($B$21:I21)</f>
        <v>3883.9625000000001</v>
      </c>
      <c r="J22" s="51">
        <f>AVERAGE($B$21:J21)</f>
        <v>3925.23</v>
      </c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>
        <v>1800</v>
      </c>
      <c r="G5" s="60">
        <v>1800</v>
      </c>
      <c r="H5" s="60">
        <v>1800</v>
      </c>
      <c r="I5" s="60">
        <v>1800</v>
      </c>
      <c r="J5" s="60">
        <v>1800</v>
      </c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3000</v>
      </c>
      <c r="C12" s="62">
        <v>2800</v>
      </c>
      <c r="D12" s="62">
        <v>3100</v>
      </c>
      <c r="E12" s="60">
        <v>3000</v>
      </c>
      <c r="F12" s="62">
        <v>1200</v>
      </c>
      <c r="G12" s="62"/>
      <c r="H12" s="62">
        <v>2300</v>
      </c>
      <c r="I12" s="62">
        <v>3100</v>
      </c>
      <c r="J12" s="62">
        <v>3000</v>
      </c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 x14ac:dyDescent="0.2">
      <c r="A15" s="54" t="s">
        <v>29</v>
      </c>
      <c r="B15" s="39">
        <v>731</v>
      </c>
      <c r="C15" s="62">
        <v>842.3</v>
      </c>
      <c r="D15" s="62"/>
      <c r="E15" s="60">
        <v>1037.4000000000001</v>
      </c>
      <c r="F15" s="60">
        <v>700.5</v>
      </c>
      <c r="G15" s="62">
        <v>1309.6500000000001</v>
      </c>
      <c r="H15" s="62">
        <v>551</v>
      </c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875.7</v>
      </c>
      <c r="C18" s="64">
        <v>875.7</v>
      </c>
      <c r="D18" s="64">
        <v>1550</v>
      </c>
      <c r="E18" s="60">
        <v>620</v>
      </c>
      <c r="F18" s="60">
        <v>900</v>
      </c>
      <c r="G18" s="62">
        <v>1501.2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4606.7</v>
      </c>
      <c r="C19" s="65">
        <f t="shared" ref="C19:M19" si="1">SUM(C5:C18)</f>
        <v>4518</v>
      </c>
      <c r="D19" s="65">
        <f t="shared" si="1"/>
        <v>4650</v>
      </c>
      <c r="E19" s="65">
        <f t="shared" si="1"/>
        <v>4657.3999999999996</v>
      </c>
      <c r="F19" s="65">
        <f t="shared" si="1"/>
        <v>4600.5</v>
      </c>
      <c r="G19" s="65">
        <f t="shared" si="1"/>
        <v>4610.8500000000004</v>
      </c>
      <c r="H19" s="65">
        <f t="shared" si="1"/>
        <v>4651</v>
      </c>
      <c r="I19" s="65">
        <f t="shared" si="1"/>
        <v>4900</v>
      </c>
      <c r="J19" s="65">
        <f t="shared" si="1"/>
        <v>4800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6.7</v>
      </c>
      <c r="C20" s="62">
        <v>99.5</v>
      </c>
      <c r="D20" s="62">
        <v>50</v>
      </c>
      <c r="E20" s="62">
        <v>114.5</v>
      </c>
      <c r="F20" s="62">
        <v>0.5</v>
      </c>
      <c r="G20" s="62">
        <v>10.85</v>
      </c>
      <c r="H20" s="62">
        <v>51</v>
      </c>
      <c r="I20" s="62">
        <v>300</v>
      </c>
      <c r="J20" s="62">
        <v>200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4418.5</v>
      </c>
      <c r="D21" s="65">
        <f t="shared" si="2"/>
        <v>4600</v>
      </c>
      <c r="E21" s="65">
        <f t="shared" si="2"/>
        <v>4542.8999999999996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4509.25</v>
      </c>
      <c r="D22" s="51">
        <f>AVERAGE($B$21:D21)</f>
        <v>4539.5</v>
      </c>
      <c r="E22" s="51">
        <f>AVERAGE($B$21:E21)</f>
        <v>4540.3500000000004</v>
      </c>
      <c r="F22" s="51">
        <f>AVERAGE($B$21:F21)</f>
        <v>4552.2800000000007</v>
      </c>
      <c r="G22" s="51">
        <f>AVERAGE($B$21:G21)</f>
        <v>4560.2333333333336</v>
      </c>
      <c r="H22" s="51">
        <f>AVERAGE($B$21:H21)</f>
        <v>4565.9142857142861</v>
      </c>
      <c r="I22" s="51">
        <f>AVERAGE($B$21:I21)</f>
        <v>4570.1750000000002</v>
      </c>
      <c r="J22" s="51">
        <f>AVERAGE($B$21:J21)</f>
        <v>4573.4888888888891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2883+2700.1</f>
        <v>5583.1</v>
      </c>
      <c r="C12" s="62">
        <v>5042.8</v>
      </c>
      <c r="D12" s="62">
        <v>5704</v>
      </c>
      <c r="E12" s="60">
        <v>5520</v>
      </c>
      <c r="F12" s="62">
        <v>5704</v>
      </c>
      <c r="G12" s="60">
        <v>5520</v>
      </c>
      <c r="H12" s="62">
        <v>5704</v>
      </c>
      <c r="I12" s="62">
        <v>5704</v>
      </c>
      <c r="J12" s="60">
        <v>5520</v>
      </c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5583.1</v>
      </c>
      <c r="C19" s="65">
        <f t="shared" ref="C19:M19" si="1">SUM(C5:C18)</f>
        <v>5042.8</v>
      </c>
      <c r="D19" s="65">
        <f t="shared" ref="D19" si="2">SUM(D5:D18)</f>
        <v>5704</v>
      </c>
      <c r="E19" s="65">
        <f t="shared" si="1"/>
        <v>5520</v>
      </c>
      <c r="F19" s="65">
        <f t="shared" si="1"/>
        <v>5704</v>
      </c>
      <c r="G19" s="65">
        <f t="shared" si="1"/>
        <v>5520</v>
      </c>
      <c r="H19" s="65">
        <f t="shared" si="1"/>
        <v>5704</v>
      </c>
      <c r="I19" s="65">
        <f t="shared" si="1"/>
        <v>5704</v>
      </c>
      <c r="J19" s="65">
        <f t="shared" si="1"/>
        <v>5520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983.1</v>
      </c>
      <c r="C20" s="62">
        <v>442.8</v>
      </c>
      <c r="D20" s="62">
        <v>1104</v>
      </c>
      <c r="E20" s="62">
        <v>920</v>
      </c>
      <c r="F20" s="62">
        <v>1104</v>
      </c>
      <c r="G20" s="62">
        <v>920</v>
      </c>
      <c r="H20" s="62">
        <v>1104</v>
      </c>
      <c r="I20" s="62">
        <v>1104</v>
      </c>
      <c r="J20" s="62">
        <v>920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AVERAGE(B21:C21)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N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>
        <v>4000</v>
      </c>
      <c r="H5" s="60">
        <v>4000</v>
      </c>
      <c r="I5" s="60">
        <v>4000</v>
      </c>
      <c r="J5" s="60">
        <v>4000</v>
      </c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>
        <v>167.34</v>
      </c>
      <c r="J7" s="60">
        <v>160.18</v>
      </c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>
        <v>125</v>
      </c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20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>
        <v>106</v>
      </c>
      <c r="C15" s="62">
        <f>1154.65+106</f>
        <v>1260.6500000000001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106</v>
      </c>
      <c r="C19" s="65">
        <f t="shared" ref="C19:M19" si="1">SUM(C5:C18)</f>
        <v>1260.6500000000001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4000</v>
      </c>
      <c r="H19" s="65">
        <f t="shared" si="1"/>
        <v>4000</v>
      </c>
      <c r="I19" s="65">
        <f t="shared" si="1"/>
        <v>4167.34</v>
      </c>
      <c r="J19" s="65">
        <f t="shared" si="1"/>
        <v>4285.18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106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1.27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106</v>
      </c>
      <c r="C21" s="65">
        <f t="shared" ref="C21:M21" si="2">C19-C20</f>
        <v>1154.6500000000001</v>
      </c>
      <c r="D21" s="65">
        <f t="shared" si="2"/>
        <v>0</v>
      </c>
      <c r="E21" s="65">
        <f t="shared" ref="E21" si="3">E19-E20</f>
        <v>0</v>
      </c>
      <c r="F21" s="65">
        <f t="shared" si="2"/>
        <v>0</v>
      </c>
      <c r="G21" s="65">
        <f t="shared" si="2"/>
        <v>4000</v>
      </c>
      <c r="H21" s="65">
        <f t="shared" si="2"/>
        <v>4000</v>
      </c>
      <c r="I21" s="65">
        <f t="shared" si="2"/>
        <v>4166.07</v>
      </c>
      <c r="J21" s="65">
        <f t="shared" si="2"/>
        <v>4285.18</v>
      </c>
      <c r="K21" s="65">
        <f t="shared" ref="K21:L21" si="4">K19-K20</f>
        <v>0</v>
      </c>
      <c r="L21" s="65">
        <f t="shared" si="4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106</v>
      </c>
      <c r="C22" s="51">
        <f>AVERAGE($B$21:C21)</f>
        <v>630.32500000000005</v>
      </c>
      <c r="D22" s="51">
        <f>AVERAGE($B$21:D21)</f>
        <v>420.2166666666667</v>
      </c>
      <c r="E22" s="51">
        <f>AVERAGE($B$21:E21)</f>
        <v>315.16250000000002</v>
      </c>
      <c r="F22" s="51">
        <f>AVERAGE($B$21:F21)</f>
        <v>252.13000000000002</v>
      </c>
      <c r="G22" s="51">
        <f>AVERAGE($B$21:G21)</f>
        <v>876.77499999999998</v>
      </c>
      <c r="H22" s="51">
        <f>AVERAGE($B$21:H21)</f>
        <v>1322.95</v>
      </c>
      <c r="I22" s="51">
        <f>AVERAGE($B$21:I21)</f>
        <v>1678.34</v>
      </c>
      <c r="J22" s="51">
        <f>AVERAGE($B$21:J21)</f>
        <v>1967.9888888888891</v>
      </c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2500</v>
      </c>
      <c r="C12" s="39">
        <v>2500</v>
      </c>
      <c r="D12" s="39">
        <v>2500</v>
      </c>
      <c r="E12" s="39">
        <v>2500</v>
      </c>
      <c r="F12" s="39">
        <v>2500</v>
      </c>
      <c r="G12" s="62">
        <v>2500</v>
      </c>
      <c r="H12" s="62">
        <v>2500</v>
      </c>
      <c r="I12" s="62">
        <v>2500</v>
      </c>
      <c r="J12" s="62">
        <v>2500</v>
      </c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509</v>
      </c>
      <c r="C15" s="62">
        <v>762</v>
      </c>
      <c r="D15" s="62">
        <v>400</v>
      </c>
      <c r="E15" s="60">
        <v>609</v>
      </c>
      <c r="F15" s="60">
        <v>254</v>
      </c>
      <c r="G15" s="62">
        <v>601</v>
      </c>
      <c r="H15" s="62"/>
      <c r="I15" s="62">
        <v>596.5</v>
      </c>
      <c r="J15" s="62">
        <v>519.5</v>
      </c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3009</v>
      </c>
      <c r="C19" s="65">
        <f t="shared" ref="C19:M19" si="1">SUM(C5:C18)</f>
        <v>3262</v>
      </c>
      <c r="D19" s="65">
        <f t="shared" ref="D19" si="2">SUM(D5:D18)</f>
        <v>2900</v>
      </c>
      <c r="E19" s="65">
        <f t="shared" si="1"/>
        <v>3109</v>
      </c>
      <c r="F19" s="65">
        <f t="shared" si="1"/>
        <v>2754</v>
      </c>
      <c r="G19" s="65">
        <f t="shared" si="1"/>
        <v>3101</v>
      </c>
      <c r="H19" s="65">
        <f t="shared" si="1"/>
        <v>2500</v>
      </c>
      <c r="I19" s="65">
        <f t="shared" si="1"/>
        <v>3096.5</v>
      </c>
      <c r="J19" s="65">
        <f t="shared" si="1"/>
        <v>3019.5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166.76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3009</v>
      </c>
      <c r="C21" s="65">
        <f t="shared" ref="C21:M21" si="3">C19-C20</f>
        <v>3262</v>
      </c>
      <c r="D21" s="65">
        <f t="shared" si="3"/>
        <v>2733.24</v>
      </c>
      <c r="E21" s="65">
        <f t="shared" si="3"/>
        <v>3109</v>
      </c>
      <c r="F21" s="65">
        <f t="shared" si="3"/>
        <v>2754</v>
      </c>
      <c r="G21" s="65">
        <f t="shared" si="3"/>
        <v>3101</v>
      </c>
      <c r="H21" s="65">
        <f t="shared" si="3"/>
        <v>2500</v>
      </c>
      <c r="I21" s="65">
        <f t="shared" si="3"/>
        <v>3096.5</v>
      </c>
      <c r="J21" s="65">
        <f t="shared" si="3"/>
        <v>3019.5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3009</v>
      </c>
      <c r="C22" s="51">
        <f>AVERAGE($B$21:C21)</f>
        <v>3135.5</v>
      </c>
      <c r="D22" s="51">
        <f>AVERAGE($B$21:D21)</f>
        <v>3001.4133333333334</v>
      </c>
      <c r="E22" s="51">
        <f>AVERAGE($B$21:E21)</f>
        <v>3028.31</v>
      </c>
      <c r="F22" s="51">
        <f>AVERAGE($B$21:F21)</f>
        <v>2973.4479999999999</v>
      </c>
      <c r="G22" s="51">
        <f>AVERAGE($B$21:G21)</f>
        <v>2994.7066666666665</v>
      </c>
      <c r="H22" s="51">
        <f>AVERAGE($B$21:H21)</f>
        <v>2924.0342857142855</v>
      </c>
      <c r="I22" s="51">
        <f>AVERAGE($B$21:I21)</f>
        <v>2945.5924999999997</v>
      </c>
      <c r="J22" s="51">
        <f>AVERAGE($B$21:J21)</f>
        <v>2953.804444444444</v>
      </c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4800</v>
      </c>
      <c r="C12" s="39">
        <v>4800</v>
      </c>
      <c r="D12" s="39">
        <v>4800</v>
      </c>
      <c r="E12" s="39">
        <v>4800</v>
      </c>
      <c r="F12" s="39">
        <v>4800</v>
      </c>
      <c r="G12" s="39">
        <v>4800</v>
      </c>
      <c r="H12" s="39">
        <v>4800</v>
      </c>
      <c r="I12" s="39">
        <v>4800</v>
      </c>
      <c r="J12" s="39">
        <v>4800</v>
      </c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4800</v>
      </c>
      <c r="C19" s="65">
        <f t="shared" ref="C19:M19" si="1">SUM(C5:C18)</f>
        <v>4800</v>
      </c>
      <c r="D19" s="65">
        <f t="shared" ref="D19" si="2">SUM(D5:D18)</f>
        <v>4800</v>
      </c>
      <c r="E19" s="65">
        <f t="shared" si="1"/>
        <v>4800</v>
      </c>
      <c r="F19" s="65">
        <f t="shared" si="1"/>
        <v>4800</v>
      </c>
      <c r="G19" s="65">
        <f t="shared" si="1"/>
        <v>4800</v>
      </c>
      <c r="H19" s="65">
        <f t="shared" si="1"/>
        <v>4800</v>
      </c>
      <c r="I19" s="65">
        <f t="shared" si="1"/>
        <v>4800</v>
      </c>
      <c r="J19" s="65">
        <f t="shared" si="1"/>
        <v>4800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200</v>
      </c>
      <c r="C20" s="62">
        <v>200</v>
      </c>
      <c r="D20" s="62">
        <v>200</v>
      </c>
      <c r="E20" s="62">
        <v>200</v>
      </c>
      <c r="F20" s="62">
        <v>200</v>
      </c>
      <c r="G20" s="62">
        <v>200</v>
      </c>
      <c r="H20" s="62">
        <v>200</v>
      </c>
      <c r="I20" s="62">
        <v>200</v>
      </c>
      <c r="J20" s="62">
        <v>200</v>
      </c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4500</v>
      </c>
      <c r="C12" s="39">
        <v>4500</v>
      </c>
      <c r="D12" s="62">
        <v>4500</v>
      </c>
      <c r="E12" s="62">
        <v>4500</v>
      </c>
      <c r="F12" s="62">
        <v>4500</v>
      </c>
      <c r="G12" s="62">
        <v>4500</v>
      </c>
      <c r="H12" s="62">
        <v>4500</v>
      </c>
      <c r="I12" s="62">
        <v>4500</v>
      </c>
      <c r="J12" s="62">
        <v>4500</v>
      </c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4500</v>
      </c>
      <c r="C19" s="65">
        <f t="shared" ref="C19:M19" si="1">SUM(C5:C18)</f>
        <v>4500</v>
      </c>
      <c r="D19" s="65">
        <f t="shared" ref="D19" si="2">SUM(D5:D18)</f>
        <v>4500</v>
      </c>
      <c r="E19" s="65">
        <f t="shared" si="1"/>
        <v>4500</v>
      </c>
      <c r="F19" s="65">
        <f t="shared" si="1"/>
        <v>4500</v>
      </c>
      <c r="G19" s="65">
        <f t="shared" si="1"/>
        <v>4500</v>
      </c>
      <c r="H19" s="65">
        <f t="shared" si="1"/>
        <v>4500</v>
      </c>
      <c r="I19" s="65">
        <f t="shared" si="1"/>
        <v>4500</v>
      </c>
      <c r="J19" s="65">
        <f t="shared" si="1"/>
        <v>4500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4500</v>
      </c>
      <c r="C21" s="65">
        <f t="shared" ref="C21:M21" si="3">C19-C20</f>
        <v>4500</v>
      </c>
      <c r="D21" s="65">
        <f t="shared" ref="D21" si="4">D19-D20</f>
        <v>4500</v>
      </c>
      <c r="E21" s="65">
        <f t="shared" si="3"/>
        <v>4500</v>
      </c>
      <c r="F21" s="65">
        <f t="shared" si="3"/>
        <v>4500</v>
      </c>
      <c r="G21" s="65">
        <f t="shared" si="3"/>
        <v>4500</v>
      </c>
      <c r="H21" s="65">
        <f t="shared" si="3"/>
        <v>4500</v>
      </c>
      <c r="I21" s="65">
        <f t="shared" si="3"/>
        <v>4500</v>
      </c>
      <c r="J21" s="65">
        <f t="shared" si="3"/>
        <v>4500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4500</v>
      </c>
      <c r="C22" s="51">
        <f>AVERAGE($B$21:C21)</f>
        <v>4500</v>
      </c>
      <c r="D22" s="51">
        <f>AVERAGE($B$21:D21)</f>
        <v>4500</v>
      </c>
      <c r="E22" s="51">
        <f>AVERAGE($B$21:E21)</f>
        <v>4500</v>
      </c>
      <c r="F22" s="51">
        <f>AVERAGE($B$21:F21)</f>
        <v>4500</v>
      </c>
      <c r="G22" s="51">
        <f>AVERAGE($B$21:G21)</f>
        <v>4500</v>
      </c>
      <c r="H22" s="51">
        <f>AVERAGE($B$21:H21)</f>
        <v>4500</v>
      </c>
      <c r="I22" s="51">
        <f>AVERAGE($B$21:I21)</f>
        <v>4500</v>
      </c>
      <c r="J22" s="51">
        <f>AVERAGE($B$21:J21)</f>
        <v>4500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24"/>
  <sheetViews>
    <sheetView zoomScaleNormal="100" workbookViewId="0">
      <selection activeCell="J22" sqref="J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5" customFormat="1" ht="21.75" thickBot="1" x14ac:dyDescent="0.25">
      <c r="A2" s="99" t="s">
        <v>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1800</v>
      </c>
      <c r="C5" s="60">
        <v>1800</v>
      </c>
      <c r="D5" s="60">
        <v>1800</v>
      </c>
      <c r="E5" s="60">
        <v>1800</v>
      </c>
      <c r="F5" s="60">
        <v>1800</v>
      </c>
      <c r="G5" s="60">
        <v>1800</v>
      </c>
      <c r="H5" s="60">
        <v>1800</v>
      </c>
      <c r="I5" s="60">
        <v>1800</v>
      </c>
      <c r="J5" s="60">
        <v>1800</v>
      </c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>
        <v>2070</v>
      </c>
      <c r="F12" s="62">
        <v>2790</v>
      </c>
      <c r="G12" s="62">
        <v>2700</v>
      </c>
      <c r="H12" s="62">
        <v>2790</v>
      </c>
      <c r="I12" s="62">
        <v>2790</v>
      </c>
      <c r="J12" s="62">
        <v>2700</v>
      </c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138.80000000000001</v>
      </c>
      <c r="C15" s="62">
        <v>846.55</v>
      </c>
      <c r="D15" s="62"/>
      <c r="E15" s="60">
        <v>192</v>
      </c>
      <c r="F15" s="60"/>
      <c r="G15" s="62">
        <v>98</v>
      </c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1938.8</v>
      </c>
      <c r="C19" s="65">
        <f t="shared" ref="C19:M19" si="1">SUM(C5:C18)</f>
        <v>2646.55</v>
      </c>
      <c r="D19" s="65">
        <f t="shared" ref="D19" si="2">SUM(D5:D18)</f>
        <v>1800</v>
      </c>
      <c r="E19" s="65">
        <f t="shared" si="1"/>
        <v>4062</v>
      </c>
      <c r="F19" s="65">
        <f t="shared" si="1"/>
        <v>4590</v>
      </c>
      <c r="G19" s="65">
        <f t="shared" si="1"/>
        <v>4598</v>
      </c>
      <c r="H19" s="65">
        <f t="shared" si="1"/>
        <v>4590</v>
      </c>
      <c r="I19" s="65">
        <f t="shared" si="1"/>
        <v>4590</v>
      </c>
      <c r="J19" s="65">
        <f t="shared" si="1"/>
        <v>4500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1938.8</v>
      </c>
      <c r="C21" s="65">
        <f t="shared" ref="C21:M21" si="3">C19-C20</f>
        <v>2646.55</v>
      </c>
      <c r="D21" s="65">
        <f t="shared" si="3"/>
        <v>1800</v>
      </c>
      <c r="E21" s="65">
        <f t="shared" si="3"/>
        <v>4062</v>
      </c>
      <c r="F21" s="65">
        <f t="shared" si="3"/>
        <v>4590</v>
      </c>
      <c r="G21" s="65">
        <f t="shared" si="3"/>
        <v>4598</v>
      </c>
      <c r="H21" s="65">
        <f t="shared" si="3"/>
        <v>4590</v>
      </c>
      <c r="I21" s="65">
        <f t="shared" si="3"/>
        <v>4590</v>
      </c>
      <c r="J21" s="65">
        <f t="shared" si="3"/>
        <v>4500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1938.8</v>
      </c>
      <c r="C22" s="51">
        <f>AVERAGE($B$21:C21)</f>
        <v>2292.6750000000002</v>
      </c>
      <c r="D22" s="51">
        <f>AVERAGE($B$21:D21)</f>
        <v>2128.4500000000003</v>
      </c>
      <c r="E22" s="51">
        <f>AVERAGE($B$21:E21)</f>
        <v>2611.8375000000001</v>
      </c>
      <c r="F22" s="51">
        <f>AVERAGE($B$21:F21)</f>
        <v>3007.4700000000003</v>
      </c>
      <c r="G22" s="51">
        <f>AVERAGE($B$21:G21)</f>
        <v>3272.5583333333329</v>
      </c>
      <c r="H22" s="51">
        <f>AVERAGE($B$21:H21)</f>
        <v>3460.7642857142855</v>
      </c>
      <c r="I22" s="51">
        <f>AVERAGE($B$21:I21)</f>
        <v>3601.9187499999998</v>
      </c>
      <c r="J22" s="51">
        <f>AVERAGE($B$21:J21)</f>
        <v>3701.7055555555553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N25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84" t="s">
        <v>28</v>
      </c>
      <c r="B14" s="39">
        <v>4750</v>
      </c>
      <c r="C14" s="39">
        <v>4750</v>
      </c>
      <c r="D14" s="39">
        <v>4750</v>
      </c>
      <c r="E14" s="39">
        <v>4750</v>
      </c>
      <c r="F14" s="39">
        <v>4750</v>
      </c>
      <c r="G14" s="39">
        <v>4750</v>
      </c>
      <c r="H14" s="39">
        <v>4750</v>
      </c>
      <c r="I14" s="39">
        <v>4750</v>
      </c>
      <c r="J14" s="39">
        <v>4750</v>
      </c>
      <c r="K14" s="62"/>
      <c r="L14" s="62"/>
      <c r="M14" s="63"/>
    </row>
    <row r="15" spans="1:13" s="15" customFormat="1" ht="15" customHeight="1" x14ac:dyDescent="0.2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 x14ac:dyDescent="0.2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 x14ac:dyDescent="0.25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 x14ac:dyDescent="0.25">
      <c r="A19" s="82" t="s">
        <v>33</v>
      </c>
      <c r="B19" s="45">
        <f t="shared" ref="B19" si="0">SUM(B5:B18)</f>
        <v>4750</v>
      </c>
      <c r="C19" s="65">
        <f t="shared" ref="C19:M19" si="1">SUM(C5:C18)</f>
        <v>4750</v>
      </c>
      <c r="D19" s="65">
        <f t="shared" si="1"/>
        <v>4750</v>
      </c>
      <c r="E19" s="65">
        <f t="shared" si="1"/>
        <v>4750</v>
      </c>
      <c r="F19" s="65">
        <f t="shared" si="1"/>
        <v>4750</v>
      </c>
      <c r="G19" s="65">
        <f t="shared" si="1"/>
        <v>4750</v>
      </c>
      <c r="H19" s="65">
        <f t="shared" si="1"/>
        <v>4750</v>
      </c>
      <c r="I19" s="65">
        <f t="shared" si="1"/>
        <v>4750</v>
      </c>
      <c r="J19" s="65">
        <f t="shared" si="1"/>
        <v>4750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14" t="s">
        <v>35</v>
      </c>
    </row>
    <row r="20" spans="1:14" ht="15" customHeight="1" thickBot="1" x14ac:dyDescent="0.25">
      <c r="A20" s="83" t="s">
        <v>14</v>
      </c>
      <c r="B20" s="59">
        <v>150</v>
      </c>
      <c r="C20" s="59">
        <v>150</v>
      </c>
      <c r="D20" s="59">
        <v>150</v>
      </c>
      <c r="E20" s="59">
        <v>150</v>
      </c>
      <c r="F20" s="59">
        <v>150</v>
      </c>
      <c r="G20" s="59">
        <v>150</v>
      </c>
      <c r="H20" s="59">
        <v>150</v>
      </c>
      <c r="I20" s="59">
        <v>150</v>
      </c>
      <c r="J20" s="59">
        <v>150</v>
      </c>
      <c r="K20" s="62"/>
      <c r="L20" s="62"/>
      <c r="M20" s="63"/>
    </row>
    <row r="21" spans="1:14" ht="15" customHeight="1" thickBot="1" x14ac:dyDescent="0.25">
      <c r="A21" s="82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ht="15" customHeight="1" thickBot="1" x14ac:dyDescent="0.25">
      <c r="A22" s="83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/>
      <c r="L22" s="51"/>
      <c r="M22" s="71"/>
    </row>
    <row r="23" spans="1:14" ht="15" customHeight="1" thickBot="1" x14ac:dyDescent="0.25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>
        <v>1000</v>
      </c>
      <c r="C5" s="60">
        <v>1000</v>
      </c>
      <c r="D5" s="60">
        <v>1000</v>
      </c>
      <c r="E5" s="60">
        <v>1000</v>
      </c>
      <c r="F5" s="60">
        <v>1000</v>
      </c>
      <c r="G5" s="60">
        <v>1000</v>
      </c>
      <c r="H5" s="60">
        <v>1000</v>
      </c>
      <c r="I5" s="60">
        <v>1000</v>
      </c>
      <c r="J5" s="60">
        <v>1000</v>
      </c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>
        <v>92.56</v>
      </c>
      <c r="F7" s="60">
        <v>188.96</v>
      </c>
      <c r="G7" s="60">
        <v>113.81</v>
      </c>
      <c r="H7" s="60">
        <v>68.97</v>
      </c>
      <c r="I7" s="60">
        <v>55.21</v>
      </c>
      <c r="J7" s="60">
        <v>63.02</v>
      </c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>
        <f>149+364.9+336.83+196.8+36.45+1079.17+1205.58</f>
        <v>3368.73</v>
      </c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1374.28</v>
      </c>
      <c r="C15" s="62">
        <v>636.80999999999995</v>
      </c>
      <c r="D15" s="62">
        <v>1755.74</v>
      </c>
      <c r="E15" s="60"/>
      <c r="F15" s="60">
        <v>469.61</v>
      </c>
      <c r="G15" s="62"/>
      <c r="H15" s="62"/>
      <c r="I15" s="62">
        <v>1637.66</v>
      </c>
      <c r="J15" s="62">
        <v>1141.93</v>
      </c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>
        <v>80</v>
      </c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5005.5399999999991</v>
      </c>
      <c r="D19" s="65">
        <f t="shared" si="1"/>
        <v>2755.74</v>
      </c>
      <c r="E19" s="65">
        <f t="shared" si="1"/>
        <v>1092.56</v>
      </c>
      <c r="F19" s="65">
        <f t="shared" si="1"/>
        <v>1658.5700000000002</v>
      </c>
      <c r="G19" s="65">
        <f t="shared" si="1"/>
        <v>1113.81</v>
      </c>
      <c r="H19" s="65">
        <f t="shared" si="1"/>
        <v>1148.97</v>
      </c>
      <c r="I19" s="65">
        <f t="shared" si="1"/>
        <v>2692.87</v>
      </c>
      <c r="J19" s="65">
        <f t="shared" si="1"/>
        <v>2204.9499999999998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11</v>
      </c>
      <c r="C20" s="62">
        <v>405.54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10</v>
      </c>
      <c r="J20" s="62">
        <v>0</v>
      </c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2363.2799999999997</v>
      </c>
      <c r="C21" s="65">
        <f t="shared" ref="C21:M21" si="2">C19-C20</f>
        <v>4599.9999999999991</v>
      </c>
      <c r="D21" s="65">
        <f t="shared" si="2"/>
        <v>2755.74</v>
      </c>
      <c r="E21" s="65">
        <f t="shared" si="2"/>
        <v>1092.56</v>
      </c>
      <c r="F21" s="65">
        <f t="shared" si="2"/>
        <v>1658.5700000000002</v>
      </c>
      <c r="G21" s="65">
        <f t="shared" si="2"/>
        <v>1113.81</v>
      </c>
      <c r="H21" s="65">
        <f t="shared" si="2"/>
        <v>1148.97</v>
      </c>
      <c r="I21" s="65">
        <f t="shared" si="2"/>
        <v>2682.87</v>
      </c>
      <c r="J21" s="65">
        <f t="shared" si="2"/>
        <v>2204.9499999999998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2363.2799999999997</v>
      </c>
      <c r="C22" s="51">
        <f>AVERAGE($B$21:C21)</f>
        <v>3481.6399999999994</v>
      </c>
      <c r="D22" s="51">
        <f>AVERAGE($B$21:D21)</f>
        <v>3239.6733333333327</v>
      </c>
      <c r="E22" s="51">
        <f>AVERAGE($B$21:E21)</f>
        <v>2702.8949999999995</v>
      </c>
      <c r="F22" s="51">
        <f>AVERAGE($B$21:F21)</f>
        <v>2494.0299999999997</v>
      </c>
      <c r="G22" s="51">
        <f>AVERAGE($B$21:G21)</f>
        <v>2263.9933333333329</v>
      </c>
      <c r="H22" s="51">
        <f>AVERAGE($B$21:H21)</f>
        <v>2104.7042857142851</v>
      </c>
      <c r="I22" s="51">
        <f>AVERAGE($B$21:I21)</f>
        <v>2176.9749999999995</v>
      </c>
      <c r="J22" s="51">
        <f>AVERAGE($B$21:J21)</f>
        <v>2180.083333333333</v>
      </c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>
        <v>2000</v>
      </c>
      <c r="F5" s="60">
        <v>2000</v>
      </c>
      <c r="G5" s="60">
        <v>2000</v>
      </c>
      <c r="H5" s="60">
        <v>2000</v>
      </c>
      <c r="I5" s="60">
        <v>2000</v>
      </c>
      <c r="J5" s="60">
        <v>2000</v>
      </c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18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2000</v>
      </c>
      <c r="F19" s="65">
        <f t="shared" si="1"/>
        <v>2000</v>
      </c>
      <c r="G19" s="65">
        <f t="shared" si="1"/>
        <v>2000</v>
      </c>
      <c r="H19" s="65">
        <f t="shared" si="1"/>
        <v>2000</v>
      </c>
      <c r="I19" s="65">
        <f t="shared" si="1"/>
        <v>2000</v>
      </c>
      <c r="J19" s="65">
        <f t="shared" si="1"/>
        <v>2000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2000</v>
      </c>
      <c r="F21" s="65">
        <f t="shared" si="2"/>
        <v>2000</v>
      </c>
      <c r="G21" s="65">
        <f t="shared" si="2"/>
        <v>2000</v>
      </c>
      <c r="H21" s="65">
        <f t="shared" si="2"/>
        <v>2000</v>
      </c>
      <c r="I21" s="65">
        <f t="shared" si="2"/>
        <v>2000</v>
      </c>
      <c r="J21" s="65">
        <f t="shared" si="2"/>
        <v>2000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500</v>
      </c>
      <c r="F22" s="51">
        <f>AVERAGE($B$21:F21)</f>
        <v>800</v>
      </c>
      <c r="G22" s="51">
        <f>AVERAGE($B$21:G21)</f>
        <v>1000</v>
      </c>
      <c r="H22" s="51">
        <f>AVERAGE($B$21:H21)</f>
        <v>1142.8571428571429</v>
      </c>
      <c r="I22" s="51">
        <f>AVERAGE($B$21:I21)</f>
        <v>1250</v>
      </c>
      <c r="J22" s="51">
        <f>AVERAGE($B$21:J21)</f>
        <v>1333.3333333333333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M24"/>
  <sheetViews>
    <sheetView topLeftCell="A2" zoomScaleNormal="100" workbookViewId="0">
      <selection activeCell="J22" sqref="J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3">
      <c r="A2" s="99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x14ac:dyDescent="0.25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x14ac:dyDescent="0.25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x14ac:dyDescent="0.25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x14ac:dyDescent="0.25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x14ac:dyDescent="0.25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x14ac:dyDescent="0.25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x14ac:dyDescent="0.25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x14ac:dyDescent="0.25">
      <c r="A12" s="27" t="s">
        <v>26</v>
      </c>
      <c r="B12" s="39">
        <v>2492</v>
      </c>
      <c r="C12" s="62">
        <v>4984</v>
      </c>
      <c r="D12" s="62">
        <v>4984</v>
      </c>
      <c r="E12" s="62">
        <v>4984</v>
      </c>
      <c r="F12" s="62">
        <v>4984</v>
      </c>
      <c r="G12" s="62">
        <v>4984</v>
      </c>
      <c r="H12" s="62">
        <v>4984</v>
      </c>
      <c r="I12" s="62">
        <v>4984</v>
      </c>
      <c r="J12" s="62">
        <v>4984</v>
      </c>
      <c r="K12" s="62"/>
      <c r="L12" s="62"/>
      <c r="M12" s="63"/>
    </row>
    <row r="13" spans="1:13" x14ac:dyDescent="0.25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x14ac:dyDescent="0.25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x14ac:dyDescent="0.25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 x14ac:dyDescent="0.25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x14ac:dyDescent="0.25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 x14ac:dyDescent="0.3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 x14ac:dyDescent="0.3">
      <c r="A19" s="21" t="s">
        <v>33</v>
      </c>
      <c r="B19" s="45">
        <f t="shared" ref="B19" si="0">SUM(B5:B18)</f>
        <v>4894</v>
      </c>
      <c r="C19" s="65">
        <f>SUM(C5:C18)</f>
        <v>4984</v>
      </c>
      <c r="D19" s="65">
        <f>SUM(D5:D18)</f>
        <v>4984</v>
      </c>
      <c r="E19" s="65">
        <f>SUM(E5:E18)</f>
        <v>4984</v>
      </c>
      <c r="F19" s="65">
        <f t="shared" ref="F19:M19" si="1">SUM(F5:F18)</f>
        <v>4984</v>
      </c>
      <c r="G19" s="65">
        <f t="shared" si="1"/>
        <v>4984</v>
      </c>
      <c r="H19" s="65">
        <f t="shared" si="1"/>
        <v>4984</v>
      </c>
      <c r="I19" s="65">
        <f t="shared" si="1"/>
        <v>4984</v>
      </c>
      <c r="J19" s="65">
        <f t="shared" si="1"/>
        <v>4984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.75" thickBot="1" x14ac:dyDescent="0.3">
      <c r="A20" s="22" t="s">
        <v>14</v>
      </c>
      <c r="B20" s="59">
        <v>294</v>
      </c>
      <c r="C20" s="62">
        <v>384</v>
      </c>
      <c r="D20" s="62">
        <v>384</v>
      </c>
      <c r="E20" s="62">
        <v>384</v>
      </c>
      <c r="F20" s="62">
        <v>384</v>
      </c>
      <c r="G20" s="62">
        <v>384</v>
      </c>
      <c r="H20" s="62">
        <v>384</v>
      </c>
      <c r="I20" s="62">
        <v>384</v>
      </c>
      <c r="J20" s="62">
        <v>384</v>
      </c>
      <c r="K20" s="62"/>
      <c r="L20" s="62"/>
      <c r="M20" s="63"/>
    </row>
    <row r="21" spans="1:13" ht="15.75" thickBot="1" x14ac:dyDescent="0.3">
      <c r="A21" s="21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.75" thickBot="1" x14ac:dyDescent="0.3">
      <c r="A22" s="22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/>
      <c r="L22" s="51"/>
      <c r="M22" s="71"/>
    </row>
    <row r="23" spans="1:13" ht="15.75" thickBot="1" x14ac:dyDescent="0.3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  <pageSetUpPr fitToPage="1"/>
  </sheetPr>
  <dimension ref="A1:M26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>
        <v>3900</v>
      </c>
      <c r="G12" s="62">
        <v>3900</v>
      </c>
      <c r="H12" s="62">
        <v>3900</v>
      </c>
      <c r="I12" s="62">
        <v>3900</v>
      </c>
      <c r="J12" s="62">
        <v>3900</v>
      </c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3900</v>
      </c>
      <c r="G19" s="65">
        <f t="shared" si="1"/>
        <v>3900</v>
      </c>
      <c r="H19" s="65">
        <f t="shared" si="1"/>
        <v>3900</v>
      </c>
      <c r="I19" s="65">
        <f t="shared" si="1"/>
        <v>3900</v>
      </c>
      <c r="J19" s="65">
        <f t="shared" si="1"/>
        <v>3900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:E21" si="3">D19-D20</f>
        <v>0</v>
      </c>
      <c r="E21" s="65">
        <f t="shared" si="3"/>
        <v>0</v>
      </c>
      <c r="F21" s="65">
        <f t="shared" si="2"/>
        <v>3900</v>
      </c>
      <c r="G21" s="65">
        <f t="shared" ref="G21" si="4">G19-G20</f>
        <v>3900</v>
      </c>
      <c r="H21" s="65">
        <f t="shared" si="2"/>
        <v>3900</v>
      </c>
      <c r="I21" s="65">
        <f t="shared" si="2"/>
        <v>3900</v>
      </c>
      <c r="J21" s="65">
        <f t="shared" si="2"/>
        <v>3900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780</v>
      </c>
      <c r="G22" s="51">
        <f>AVERAGE($B$21:G21)</f>
        <v>1300</v>
      </c>
      <c r="H22" s="51">
        <f>AVERAGE($B$21:H21)</f>
        <v>1671.4285714285713</v>
      </c>
      <c r="I22" s="51">
        <f>AVERAGE($B$21:I21)</f>
        <v>1950</v>
      </c>
      <c r="J22" s="51">
        <f>AVERAGE($B$21:J21)</f>
        <v>2166.6666666666665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6" spans="1:13" x14ac:dyDescent="0.2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3">
      <c r="A2" s="99" t="s">
        <v>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 x14ac:dyDescent="0.25">
      <c r="A12" s="54" t="s">
        <v>26</v>
      </c>
      <c r="B12" s="39">
        <f>1200+1400+1764</f>
        <v>4364</v>
      </c>
      <c r="C12" s="62">
        <v>4293.24</v>
      </c>
      <c r="D12" s="62">
        <v>4753.2299999999996</v>
      </c>
      <c r="E12" s="60">
        <v>4599.8999999999996</v>
      </c>
      <c r="F12" s="62">
        <v>4753.2299999999996</v>
      </c>
      <c r="G12" s="62">
        <v>4599.8999999999996</v>
      </c>
      <c r="H12" s="62">
        <v>4753.2299999999996</v>
      </c>
      <c r="I12" s="62">
        <v>4753.2299999999996</v>
      </c>
      <c r="J12" s="62">
        <v>4599.8999999999996</v>
      </c>
      <c r="K12" s="62"/>
      <c r="L12" s="62"/>
      <c r="M12" s="63"/>
    </row>
    <row r="13" spans="1:13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3">
      <c r="A19" s="44" t="s">
        <v>33</v>
      </c>
      <c r="B19" s="45">
        <f t="shared" ref="B19" si="0">SUM(B5:B18)</f>
        <v>4364</v>
      </c>
      <c r="C19" s="65">
        <f>SUM(C5:C18)</f>
        <v>4293.24</v>
      </c>
      <c r="D19" s="65">
        <f>SUM(D5:D18)</f>
        <v>4753.2299999999996</v>
      </c>
      <c r="E19" s="65">
        <f t="shared" ref="E19:M19" si="1">SUM(E5:E18)</f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4753.2299999999996</v>
      </c>
      <c r="J19" s="65">
        <f t="shared" si="1"/>
        <v>4599.8999999999996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3">
      <c r="A20" s="46" t="s">
        <v>14</v>
      </c>
      <c r="B20" s="59">
        <v>80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>
        <v>153.22999999999999</v>
      </c>
      <c r="J20" s="62">
        <v>0</v>
      </c>
      <c r="K20" s="62"/>
      <c r="L20" s="62"/>
      <c r="M20" s="63"/>
    </row>
    <row r="21" spans="1:13" ht="15" customHeight="1" thickBot="1" x14ac:dyDescent="0.3">
      <c r="A21" s="44" t="s">
        <v>15</v>
      </c>
      <c r="B21" s="45">
        <f>B19-B20</f>
        <v>4284</v>
      </c>
      <c r="C21" s="65">
        <f t="shared" ref="C21:M21" si="2">C19-C20</f>
        <v>4293.24</v>
      </c>
      <c r="D21" s="65">
        <f t="shared" si="2"/>
        <v>4600</v>
      </c>
      <c r="E21" s="65">
        <f t="shared" si="2"/>
        <v>4599.8999999999996</v>
      </c>
      <c r="F21" s="65">
        <f t="shared" si="2"/>
        <v>4600</v>
      </c>
      <c r="G21" s="65">
        <f t="shared" ref="G21" si="3">G19-G20</f>
        <v>4599.8999999999996</v>
      </c>
      <c r="H21" s="65">
        <f t="shared" si="2"/>
        <v>4600</v>
      </c>
      <c r="I21" s="65">
        <f t="shared" si="2"/>
        <v>4600</v>
      </c>
      <c r="J21" s="65">
        <f t="shared" si="2"/>
        <v>4599.8999999999996</v>
      </c>
      <c r="K21" s="65">
        <f t="shared" ref="K21" si="4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3">
      <c r="A22" s="46" t="s">
        <v>12</v>
      </c>
      <c r="B22" s="51">
        <f>AVERAGE($B$21:B21)</f>
        <v>4284</v>
      </c>
      <c r="C22" s="51">
        <f>AVERAGE($B$21:C21)</f>
        <v>4288.62</v>
      </c>
      <c r="D22" s="51">
        <f>AVERAGE($B$21:D21)</f>
        <v>4392.413333333333</v>
      </c>
      <c r="E22" s="51">
        <f>AVERAGE($B$21:E21)</f>
        <v>4444.2849999999999</v>
      </c>
      <c r="F22" s="51">
        <f>AVERAGE($B$21:F21)</f>
        <v>4475.4279999999999</v>
      </c>
      <c r="G22" s="51">
        <f>AVERAGE($B$21:G21)</f>
        <v>4496.1733333333332</v>
      </c>
      <c r="H22" s="51">
        <f>AVERAGE($B$21:H21)</f>
        <v>4511.005714285714</v>
      </c>
      <c r="I22" s="51">
        <f>AVERAGE($B$21:I21)</f>
        <v>4522.13</v>
      </c>
      <c r="J22" s="51">
        <f>AVERAGE($B$21:J21)</f>
        <v>4530.7711111111112</v>
      </c>
      <c r="K22" s="51"/>
      <c r="L22" s="51"/>
      <c r="M22" s="71"/>
    </row>
    <row r="23" spans="1:13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2">
        <v>4500</v>
      </c>
      <c r="H12" s="62">
        <v>4650</v>
      </c>
      <c r="I12" s="62">
        <v>4650</v>
      </c>
      <c r="J12" s="62">
        <v>4500</v>
      </c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>
        <f>68.5+125.4</f>
        <v>193.9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>
        <v>110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4650</v>
      </c>
      <c r="C19" s="65">
        <f t="shared" ref="C19:M19" si="1">SUM(C5:C18)</f>
        <v>4503.8999999999996</v>
      </c>
      <c r="D19" s="65">
        <f t="shared" si="1"/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50</v>
      </c>
      <c r="C20" s="62">
        <v>110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4393.8999999999996</v>
      </c>
      <c r="D21" s="65">
        <f t="shared" si="2"/>
        <v>4600</v>
      </c>
      <c r="E21" s="65">
        <f t="shared" si="2"/>
        <v>4500</v>
      </c>
      <c r="F21" s="65">
        <f t="shared" si="2"/>
        <v>4600</v>
      </c>
      <c r="G21" s="65">
        <f t="shared" si="2"/>
        <v>4500</v>
      </c>
      <c r="H21" s="65">
        <f t="shared" si="2"/>
        <v>4600</v>
      </c>
      <c r="I21" s="65">
        <f t="shared" si="2"/>
        <v>4600</v>
      </c>
      <c r="J21" s="65">
        <f t="shared" si="2"/>
        <v>4500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4496.95</v>
      </c>
      <c r="D22" s="51">
        <f>AVERAGE($B$21:D21)</f>
        <v>4531.3</v>
      </c>
      <c r="E22" s="51">
        <f>AVERAGE($B$21:E21)</f>
        <v>4523.4750000000004</v>
      </c>
      <c r="F22" s="51">
        <f>AVERAGE($B$21:F21)</f>
        <v>4538.7800000000007</v>
      </c>
      <c r="G22" s="51">
        <f>AVERAGE($B$21:G21)</f>
        <v>4532.3166666666666</v>
      </c>
      <c r="H22" s="51">
        <f>AVERAGE($B$21:H21)</f>
        <v>4541.9857142857145</v>
      </c>
      <c r="I22" s="51">
        <f>AVERAGE($B$21:I21)</f>
        <v>4549.2375000000002</v>
      </c>
      <c r="J22" s="51">
        <f>AVERAGE($B$21:J21)</f>
        <v>4543.7666666666664</v>
      </c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>
        <v>3006.9</v>
      </c>
      <c r="C5" s="60">
        <v>3006.9</v>
      </c>
      <c r="D5" s="60">
        <v>3006.9</v>
      </c>
      <c r="E5" s="60">
        <v>3006.9</v>
      </c>
      <c r="F5" s="60">
        <v>3006.9</v>
      </c>
      <c r="G5" s="60">
        <v>3006.9</v>
      </c>
      <c r="H5" s="60">
        <v>3006.9</v>
      </c>
      <c r="I5" s="60">
        <v>3006.9</v>
      </c>
      <c r="J5" s="60">
        <v>3006.9</v>
      </c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1500</v>
      </c>
      <c r="C12" s="39">
        <v>1500</v>
      </c>
      <c r="D12" s="39">
        <v>1500</v>
      </c>
      <c r="E12" s="60">
        <v>1900</v>
      </c>
      <c r="F12" s="60">
        <v>1900</v>
      </c>
      <c r="G12" s="60">
        <v>1900</v>
      </c>
      <c r="H12" s="60">
        <v>1900</v>
      </c>
      <c r="I12" s="60">
        <v>1900</v>
      </c>
      <c r="J12" s="60">
        <v>1900</v>
      </c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4506.8999999999996</v>
      </c>
      <c r="D19" s="65">
        <f t="shared" si="1"/>
        <v>4506.8999999999996</v>
      </c>
      <c r="E19" s="65">
        <f t="shared" si="1"/>
        <v>4906.8999999999996</v>
      </c>
      <c r="F19" s="65">
        <f t="shared" si="1"/>
        <v>4906.8999999999996</v>
      </c>
      <c r="G19" s="65">
        <f t="shared" si="1"/>
        <v>4906.8999999999996</v>
      </c>
      <c r="H19" s="65">
        <f t="shared" si="1"/>
        <v>4906.8999999999996</v>
      </c>
      <c r="I19" s="65">
        <f t="shared" si="1"/>
        <v>4906.8999999999996</v>
      </c>
      <c r="J19" s="65">
        <f t="shared" si="1"/>
        <v>4906.8999999999996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100</v>
      </c>
      <c r="D20" s="62">
        <v>0</v>
      </c>
      <c r="E20" s="62">
        <v>306.89999999999998</v>
      </c>
      <c r="F20" s="62">
        <v>306.89999999999998</v>
      </c>
      <c r="G20" s="62">
        <v>306.89999999999998</v>
      </c>
      <c r="H20" s="62">
        <v>306.89999999999998</v>
      </c>
      <c r="I20" s="62">
        <v>306.89999999999998</v>
      </c>
      <c r="J20" s="62">
        <v>306.89999999999998</v>
      </c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4506.8999999999996</v>
      </c>
      <c r="C21" s="65">
        <f t="shared" ref="C21:M21" si="2">C19-C20</f>
        <v>4406.8999999999996</v>
      </c>
      <c r="D21" s="65">
        <f t="shared" si="2"/>
        <v>4506.8999999999996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4506.8999999999996</v>
      </c>
      <c r="C22" s="51">
        <f>AVERAGE($B$21:C21)</f>
        <v>4456.8999999999996</v>
      </c>
      <c r="D22" s="51">
        <f>AVERAGE($B$21:D21)</f>
        <v>4473.5666666666666</v>
      </c>
      <c r="E22" s="51">
        <f>AVERAGE($B$21:E21)</f>
        <v>4505.1749999999993</v>
      </c>
      <c r="F22" s="51">
        <f>AVERAGE($B$21:F21)</f>
        <v>4524.1399999999994</v>
      </c>
      <c r="G22" s="51">
        <f>AVERAGE($B$21:G21)</f>
        <v>4536.7833333333328</v>
      </c>
      <c r="H22" s="51">
        <f>AVERAGE($B$21:H21)</f>
        <v>4545.8142857142857</v>
      </c>
      <c r="I22" s="51">
        <f>AVERAGE($B$21:I21)</f>
        <v>4552.5874999999996</v>
      </c>
      <c r="J22" s="51">
        <f>AVERAGE($B$21:J21)</f>
        <v>4557.8555555555549</v>
      </c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N24"/>
  <sheetViews>
    <sheetView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>
        <v>2300</v>
      </c>
      <c r="G5" s="60">
        <v>2300</v>
      </c>
      <c r="H5" s="60">
        <v>2300</v>
      </c>
      <c r="I5" s="60">
        <v>2300</v>
      </c>
      <c r="J5" s="60">
        <v>2300</v>
      </c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>
        <v>54.98</v>
      </c>
      <c r="J7" s="60">
        <v>317.02999999999997</v>
      </c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>
        <f>90+1405</f>
        <v>1495</v>
      </c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 x14ac:dyDescent="0.25">
      <c r="A15" s="54" t="s">
        <v>29</v>
      </c>
      <c r="B15" s="39">
        <v>79.599999999999994</v>
      </c>
      <c r="C15" s="62">
        <f>645.63+149.7</f>
        <v>795.32999999999993</v>
      </c>
      <c r="D15" s="62"/>
      <c r="E15" s="60"/>
      <c r="F15" s="60"/>
      <c r="G15" s="62">
        <v>121.47</v>
      </c>
      <c r="H15" s="62"/>
      <c r="I15" s="62">
        <f>43.8+87.6</f>
        <v>131.39999999999998</v>
      </c>
      <c r="J15" s="62">
        <v>199.2</v>
      </c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 x14ac:dyDescent="0.3">
      <c r="A18" s="56" t="s">
        <v>32</v>
      </c>
      <c r="B18" s="58">
        <v>520</v>
      </c>
      <c r="C18" s="64"/>
      <c r="D18" s="64">
        <v>80</v>
      </c>
      <c r="E18" s="60"/>
      <c r="F18" s="60"/>
      <c r="G18" s="62"/>
      <c r="H18" s="62"/>
      <c r="I18" s="62">
        <v>140</v>
      </c>
      <c r="J18" s="62"/>
      <c r="K18" s="62"/>
      <c r="L18" s="62"/>
      <c r="M18" s="63"/>
      <c r="N18" s="42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599.6</v>
      </c>
      <c r="C19" s="65">
        <f t="shared" ref="C19:M19" si="1">SUM(C5:C18)</f>
        <v>795.32999999999993</v>
      </c>
      <c r="D19" s="65">
        <f t="shared" si="1"/>
        <v>80</v>
      </c>
      <c r="E19" s="65">
        <f t="shared" si="1"/>
        <v>0</v>
      </c>
      <c r="F19" s="65">
        <f t="shared" si="1"/>
        <v>2300</v>
      </c>
      <c r="G19" s="65">
        <f t="shared" si="1"/>
        <v>2421.4699999999998</v>
      </c>
      <c r="H19" s="65">
        <f t="shared" si="1"/>
        <v>3795</v>
      </c>
      <c r="I19" s="65">
        <f t="shared" si="1"/>
        <v>2626.38</v>
      </c>
      <c r="J19" s="65">
        <f t="shared" si="1"/>
        <v>2816.2299999999996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42"/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21.9</v>
      </c>
      <c r="J20" s="62">
        <v>0</v>
      </c>
      <c r="K20" s="62"/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599.6</v>
      </c>
      <c r="C21" s="65">
        <f t="shared" ref="C21:M21" si="2">C19-C20</f>
        <v>795.32999999999993</v>
      </c>
      <c r="D21" s="65">
        <f t="shared" si="2"/>
        <v>80</v>
      </c>
      <c r="E21" s="65">
        <f t="shared" si="2"/>
        <v>0</v>
      </c>
      <c r="F21" s="65">
        <f t="shared" si="2"/>
        <v>2300</v>
      </c>
      <c r="G21" s="65">
        <f t="shared" si="2"/>
        <v>2421.4699999999998</v>
      </c>
      <c r="H21" s="65">
        <f t="shared" si="2"/>
        <v>3795</v>
      </c>
      <c r="I21" s="65">
        <f t="shared" si="2"/>
        <v>2604.48</v>
      </c>
      <c r="J21" s="65">
        <f t="shared" si="2"/>
        <v>2816.2299999999996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599.6</v>
      </c>
      <c r="C22" s="51">
        <f>AVERAGE($B$21:C21)</f>
        <v>697.46499999999992</v>
      </c>
      <c r="D22" s="51">
        <f>AVERAGE($B$21:D21)</f>
        <v>491.64333333333326</v>
      </c>
      <c r="E22" s="51">
        <f>AVERAGE($B$21:E21)</f>
        <v>368.73249999999996</v>
      </c>
      <c r="F22" s="51">
        <f>AVERAGE($B$21:F21)</f>
        <v>754.98599999999999</v>
      </c>
      <c r="G22" s="51">
        <f>AVERAGE($B$21:G21)</f>
        <v>1032.7333333333333</v>
      </c>
      <c r="H22" s="51">
        <f>AVERAGE($B$21:H21)</f>
        <v>1427.3428571428572</v>
      </c>
      <c r="I22" s="51">
        <f>AVERAGE($B$21:I21)</f>
        <v>1574.4849999999999</v>
      </c>
      <c r="J22" s="51">
        <f>AVERAGE($B$21:J21)</f>
        <v>1712.4566666666665</v>
      </c>
      <c r="K22" s="51"/>
      <c r="L22" s="51"/>
      <c r="M22" s="71"/>
    </row>
    <row r="23" spans="1:14" s="37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4960</v>
      </c>
      <c r="C12" s="62">
        <v>4480</v>
      </c>
      <c r="D12" s="62">
        <v>4960</v>
      </c>
      <c r="E12" s="60">
        <v>4800</v>
      </c>
      <c r="F12" s="62">
        <v>4960</v>
      </c>
      <c r="G12" s="60">
        <v>4800</v>
      </c>
      <c r="H12" s="62">
        <v>4960</v>
      </c>
      <c r="I12" s="62">
        <v>4960</v>
      </c>
      <c r="J12" s="60">
        <v>4800</v>
      </c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4960</v>
      </c>
      <c r="C19" s="65">
        <f t="shared" ref="C19:M19" si="1">SUM(C5:C18)</f>
        <v>4480</v>
      </c>
      <c r="D19" s="65">
        <f t="shared" si="1"/>
        <v>4960</v>
      </c>
      <c r="E19" s="65">
        <f t="shared" si="1"/>
        <v>4800</v>
      </c>
      <c r="F19" s="65">
        <f t="shared" si="1"/>
        <v>4960</v>
      </c>
      <c r="G19" s="65">
        <f t="shared" si="1"/>
        <v>4800</v>
      </c>
      <c r="H19" s="65">
        <f t="shared" si="1"/>
        <v>4960</v>
      </c>
      <c r="I19" s="65">
        <f t="shared" si="1"/>
        <v>4960</v>
      </c>
      <c r="J19" s="65">
        <f t="shared" si="1"/>
        <v>4800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360</v>
      </c>
      <c r="C20" s="62">
        <v>0</v>
      </c>
      <c r="D20" s="62">
        <v>360</v>
      </c>
      <c r="E20" s="62">
        <v>200</v>
      </c>
      <c r="F20" s="62">
        <v>360</v>
      </c>
      <c r="G20" s="62">
        <v>200</v>
      </c>
      <c r="H20" s="62">
        <v>360</v>
      </c>
      <c r="I20" s="62">
        <v>360</v>
      </c>
      <c r="J20" s="62">
        <v>200</v>
      </c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4480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4540</v>
      </c>
      <c r="D22" s="51">
        <f>AVERAGE($B$21:D21)</f>
        <v>4560</v>
      </c>
      <c r="E22" s="51">
        <f>AVERAGE($B$21:E21)</f>
        <v>4570</v>
      </c>
      <c r="F22" s="51">
        <f>AVERAGE($B$21:F21)</f>
        <v>4576</v>
      </c>
      <c r="G22" s="51">
        <f>AVERAGE($B$21:G21)</f>
        <v>4580</v>
      </c>
      <c r="H22" s="51">
        <f>AVERAGE($B$21:H21)</f>
        <v>4582.8571428571431</v>
      </c>
      <c r="I22" s="51">
        <f>AVERAGE($B$21:I21)</f>
        <v>4585</v>
      </c>
      <c r="J22" s="51">
        <f>AVERAGE($B$21:J21)</f>
        <v>4586.666666666667</v>
      </c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67.13</v>
      </c>
      <c r="C7" s="60">
        <v>47.58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>
        <v>89.16</v>
      </c>
      <c r="C8" s="36">
        <v>91.26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>
        <v>147.12</v>
      </c>
      <c r="C10" s="36">
        <v>147.12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>
        <v>4008</v>
      </c>
      <c r="C12" s="39">
        <v>4008</v>
      </c>
      <c r="D12" s="39">
        <v>4008</v>
      </c>
      <c r="E12" s="39">
        <v>4008</v>
      </c>
      <c r="F12" s="39">
        <v>4008</v>
      </c>
      <c r="G12" s="39">
        <v>4008</v>
      </c>
      <c r="H12" s="39">
        <v>4008</v>
      </c>
      <c r="I12" s="39">
        <v>4008</v>
      </c>
      <c r="J12" s="39">
        <v>4008</v>
      </c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5" t="s">
        <v>29</v>
      </c>
      <c r="B15" s="39"/>
      <c r="C15" s="62"/>
      <c r="D15" s="62"/>
      <c r="E15" s="60">
        <v>359.51</v>
      </c>
      <c r="F15" s="60">
        <v>227.8</v>
      </c>
      <c r="G15" s="62">
        <f>175.56+161.51</f>
        <v>337.07</v>
      </c>
      <c r="H15" s="62">
        <v>379.74</v>
      </c>
      <c r="I15" s="62">
        <f>149.5+372.5</f>
        <v>522</v>
      </c>
      <c r="J15" s="62">
        <v>314.97000000000003</v>
      </c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 x14ac:dyDescent="0.25">
      <c r="A19" s="44" t="s">
        <v>33</v>
      </c>
      <c r="B19" s="45">
        <f t="shared" ref="B19" si="0">SUM(B5:B18)</f>
        <v>5811.41</v>
      </c>
      <c r="C19" s="65">
        <f t="shared" ref="C19:M19" si="1">SUM(C5:C18)</f>
        <v>4293.96</v>
      </c>
      <c r="D19" s="65">
        <f t="shared" ref="D19" si="2">SUM(D5:D18)</f>
        <v>4008</v>
      </c>
      <c r="E19" s="65">
        <f t="shared" si="1"/>
        <v>4367.51</v>
      </c>
      <c r="F19" s="65">
        <f t="shared" si="1"/>
        <v>4235.8</v>
      </c>
      <c r="G19" s="65">
        <f t="shared" si="1"/>
        <v>4345.07</v>
      </c>
      <c r="H19" s="65">
        <f t="shared" si="1"/>
        <v>4387.74</v>
      </c>
      <c r="I19" s="65">
        <f t="shared" si="1"/>
        <v>4530</v>
      </c>
      <c r="J19" s="65">
        <f t="shared" si="1"/>
        <v>4322.97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3.5" thickBot="1" x14ac:dyDescent="0.25">
      <c r="A20" s="46" t="s">
        <v>14</v>
      </c>
      <c r="B20" s="59">
        <v>1211.4100000000001</v>
      </c>
      <c r="C20" s="62">
        <v>269.55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ht="13.5" thickBot="1" x14ac:dyDescent="0.25">
      <c r="A21" s="44" t="s">
        <v>15</v>
      </c>
      <c r="B21" s="45">
        <f>B19-B20</f>
        <v>4600</v>
      </c>
      <c r="C21" s="65">
        <f t="shared" ref="C21:M21" si="3">C19-C20</f>
        <v>4024.41</v>
      </c>
      <c r="D21" s="65">
        <f t="shared" si="3"/>
        <v>4008</v>
      </c>
      <c r="E21" s="65">
        <f t="shared" si="3"/>
        <v>4367.51</v>
      </c>
      <c r="F21" s="65">
        <f t="shared" si="3"/>
        <v>4235.8</v>
      </c>
      <c r="G21" s="65">
        <f t="shared" si="3"/>
        <v>4345.07</v>
      </c>
      <c r="H21" s="65">
        <f t="shared" si="3"/>
        <v>4387.74</v>
      </c>
      <c r="I21" s="65">
        <f t="shared" si="3"/>
        <v>4530</v>
      </c>
      <c r="J21" s="65">
        <f t="shared" si="3"/>
        <v>4322.97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3.5" thickBot="1" x14ac:dyDescent="0.25">
      <c r="A22" s="46" t="s">
        <v>12</v>
      </c>
      <c r="B22" s="51">
        <f>AVERAGE($B$21:B21)</f>
        <v>4600</v>
      </c>
      <c r="C22" s="51">
        <f>AVERAGE($B$21:C21)</f>
        <v>4312.2049999999999</v>
      </c>
      <c r="D22" s="51">
        <f>AVERAGE($B$21:D21)</f>
        <v>4210.8033333333333</v>
      </c>
      <c r="E22" s="51">
        <f>AVERAGE($B$21:E21)</f>
        <v>4249.9799999999996</v>
      </c>
      <c r="F22" s="51">
        <f>AVERAGE($B$21:F21)</f>
        <v>4247.1439999999993</v>
      </c>
      <c r="G22" s="51">
        <f>AVERAGE($B$21:G21)</f>
        <v>4263.4649999999992</v>
      </c>
      <c r="H22" s="51">
        <f>AVERAGE($B$21:H21)</f>
        <v>4281.2185714285715</v>
      </c>
      <c r="I22" s="51">
        <f>AVERAGE($B$21:I21)</f>
        <v>4312.3162499999999</v>
      </c>
      <c r="J22" s="51">
        <f>AVERAGE($B$21:J21)</f>
        <v>4313.5</v>
      </c>
      <c r="K22" s="51"/>
      <c r="L22" s="51"/>
      <c r="M22" s="71"/>
    </row>
    <row r="23" spans="1:13" ht="13.5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  <pageSetUpPr fitToPage="1"/>
  </sheetPr>
  <dimension ref="A1:M26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>
        <v>1800</v>
      </c>
      <c r="J12" s="62">
        <v>1800</v>
      </c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>
        <v>2430</v>
      </c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2430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1800</v>
      </c>
      <c r="J19" s="65">
        <f t="shared" si="1"/>
        <v>1800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2430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1800</v>
      </c>
      <c r="J21" s="65">
        <f t="shared" si="2"/>
        <v>1800</v>
      </c>
      <c r="K21" s="65">
        <f t="shared" ref="K21:L21" si="5">K19-K20</f>
        <v>0</v>
      </c>
      <c r="L21" s="65">
        <f t="shared" si="5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607.5</v>
      </c>
      <c r="F22" s="51">
        <f>AVERAGE($B$21:F21)</f>
        <v>486</v>
      </c>
      <c r="G22" s="51">
        <f>AVERAGE($B$21:G21)</f>
        <v>405</v>
      </c>
      <c r="H22" s="51">
        <f>AVERAGE($B$21:H21)</f>
        <v>347.14285714285717</v>
      </c>
      <c r="I22" s="51">
        <f>AVERAGE($B$21:I21)</f>
        <v>528.75</v>
      </c>
      <c r="J22" s="51">
        <f>AVERAGE($B$21:J21)</f>
        <v>670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  <row r="26" spans="1:13" x14ac:dyDescent="0.2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N24"/>
  <sheetViews>
    <sheetView zoomScaleNormal="100" workbookViewId="0">
      <selection activeCell="J22" sqref="J22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89" customFormat="1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88" customFormat="1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v>149.97999999999999</v>
      </c>
      <c r="C10" s="60">
        <v>149.5</v>
      </c>
      <c r="D10" s="60">
        <v>149.97999999999999</v>
      </c>
      <c r="E10" s="60">
        <v>149.97999999999999</v>
      </c>
      <c r="F10" s="60">
        <v>152.74</v>
      </c>
      <c r="G10" s="60">
        <v>149.94999999999999</v>
      </c>
      <c r="H10" s="60">
        <v>163.66</v>
      </c>
      <c r="I10" s="60">
        <v>163.98</v>
      </c>
      <c r="J10" s="60">
        <v>160.19</v>
      </c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 x14ac:dyDescent="0.2">
      <c r="A13" s="54" t="s">
        <v>27</v>
      </c>
      <c r="B13" s="39"/>
      <c r="C13" s="62">
        <v>3001.94</v>
      </c>
      <c r="D13" s="62">
        <v>1721</v>
      </c>
      <c r="E13" s="60">
        <v>2330</v>
      </c>
      <c r="F13" s="60">
        <v>3040</v>
      </c>
      <c r="G13" s="62"/>
      <c r="H13" s="62">
        <f>2475+80</f>
        <v>2555</v>
      </c>
      <c r="I13" s="62">
        <f>3020+80</f>
        <v>3100</v>
      </c>
      <c r="J13" s="62">
        <f>2430+120</f>
        <v>2550</v>
      </c>
      <c r="K13" s="62"/>
      <c r="L13" s="62"/>
      <c r="M13" s="63"/>
    </row>
    <row r="14" spans="1:14" s="9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 x14ac:dyDescent="0.2">
      <c r="A15" s="54" t="s">
        <v>29</v>
      </c>
      <c r="B15" s="39">
        <v>1215.7</v>
      </c>
      <c r="C15" s="62">
        <f>572.2</f>
        <v>572.20000000000005</v>
      </c>
      <c r="D15" s="62">
        <f>346.9</f>
        <v>346.9</v>
      </c>
      <c r="E15" s="60">
        <v>384.6</v>
      </c>
      <c r="F15" s="60">
        <v>642.70000000000005</v>
      </c>
      <c r="G15" s="62">
        <v>704.5</v>
      </c>
      <c r="H15" s="62">
        <v>1079.55</v>
      </c>
      <c r="I15" s="62">
        <v>557.25</v>
      </c>
      <c r="J15" s="62">
        <v>1099.95</v>
      </c>
      <c r="K15" s="62"/>
      <c r="L15" s="62"/>
      <c r="M15" s="63"/>
    </row>
    <row r="16" spans="1:14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240</v>
      </c>
      <c r="C18" s="64">
        <v>485</v>
      </c>
      <c r="D18" s="64">
        <f>1800+530</f>
        <v>2330</v>
      </c>
      <c r="E18" s="60">
        <v>665</v>
      </c>
      <c r="F18" s="60">
        <v>715</v>
      </c>
      <c r="G18" s="62">
        <f>740.25+1600</f>
        <v>2340.25</v>
      </c>
      <c r="H18" s="62">
        <v>752.5</v>
      </c>
      <c r="I18" s="62">
        <v>800</v>
      </c>
      <c r="J18" s="62">
        <v>795</v>
      </c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:C19" si="0">SUM(B5:B18)</f>
        <v>1605.68</v>
      </c>
      <c r="C19" s="45">
        <f t="shared" si="0"/>
        <v>4208.6400000000003</v>
      </c>
      <c r="D19" s="65">
        <f t="shared" ref="D19" si="1">SUM(D5:D18)</f>
        <v>4547.88</v>
      </c>
      <c r="E19" s="65">
        <f t="shared" ref="E19:M19" si="2">SUM(E5:E18)</f>
        <v>3529.58</v>
      </c>
      <c r="F19" s="65">
        <f t="shared" si="2"/>
        <v>4550.4399999999996</v>
      </c>
      <c r="G19" s="65">
        <f t="shared" si="2"/>
        <v>3194.7</v>
      </c>
      <c r="H19" s="65">
        <f t="shared" si="2"/>
        <v>4550.71</v>
      </c>
      <c r="I19" s="65">
        <f t="shared" si="2"/>
        <v>4621.2299999999996</v>
      </c>
      <c r="J19" s="65">
        <f t="shared" si="2"/>
        <v>4605.1400000000003</v>
      </c>
      <c r="K19" s="65">
        <f t="shared" si="2"/>
        <v>0</v>
      </c>
      <c r="L19" s="65">
        <f t="shared" si="2"/>
        <v>0</v>
      </c>
      <c r="M19" s="65">
        <f t="shared" si="2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86</v>
      </c>
      <c r="E20" s="62">
        <v>0</v>
      </c>
      <c r="F20" s="62">
        <v>3.03</v>
      </c>
      <c r="G20" s="62">
        <v>0</v>
      </c>
      <c r="H20" s="62">
        <v>0</v>
      </c>
      <c r="I20" s="62">
        <v>21.23</v>
      </c>
      <c r="J20" s="62">
        <v>5.14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1605.68</v>
      </c>
      <c r="C21" s="65">
        <f>C19-C20</f>
        <v>4208.6400000000003</v>
      </c>
      <c r="D21" s="65">
        <f t="shared" ref="D21" si="3">D19-D20</f>
        <v>4461.88</v>
      </c>
      <c r="E21" s="65">
        <f t="shared" ref="E21:M21" si="4">E19-E20</f>
        <v>3529.58</v>
      </c>
      <c r="F21" s="65">
        <f t="shared" si="4"/>
        <v>4547.41</v>
      </c>
      <c r="G21" s="65">
        <f t="shared" si="4"/>
        <v>3194.7</v>
      </c>
      <c r="H21" s="65">
        <f t="shared" si="4"/>
        <v>4550.71</v>
      </c>
      <c r="I21" s="65">
        <f t="shared" si="4"/>
        <v>4600</v>
      </c>
      <c r="J21" s="65">
        <f t="shared" si="4"/>
        <v>4600</v>
      </c>
      <c r="K21" s="65">
        <f t="shared" si="4"/>
        <v>0</v>
      </c>
      <c r="L21" s="65">
        <f t="shared" si="4"/>
        <v>0</v>
      </c>
      <c r="M21" s="65">
        <f t="shared" si="4"/>
        <v>0</v>
      </c>
    </row>
    <row r="22" spans="1:13" ht="15" customHeight="1" thickBot="1" x14ac:dyDescent="0.25">
      <c r="A22" s="46" t="s">
        <v>12</v>
      </c>
      <c r="B22" s="51">
        <f>AVERAGE($B$21:B21)</f>
        <v>1605.68</v>
      </c>
      <c r="C22" s="51">
        <f>AVERAGE($B$21:C21)</f>
        <v>2907.1600000000003</v>
      </c>
      <c r="D22" s="51">
        <f>AVERAGE($B$21:D21)</f>
        <v>3425.4</v>
      </c>
      <c r="E22" s="51">
        <f>AVERAGE($B$21:E21)</f>
        <v>3451.4450000000002</v>
      </c>
      <c r="F22" s="51">
        <f>AVERAGE($B$21:F21)</f>
        <v>3670.6380000000004</v>
      </c>
      <c r="G22" s="51">
        <f>AVERAGE($B$21:G21)</f>
        <v>3591.3150000000005</v>
      </c>
      <c r="H22" s="51">
        <f>AVERAGE($B$21:H21)</f>
        <v>3728.3714285714291</v>
      </c>
      <c r="I22" s="51">
        <f>AVERAGE($B$21:I21)</f>
        <v>3837.3250000000003</v>
      </c>
      <c r="J22" s="51">
        <f>AVERAGE($B$21:J21)</f>
        <v>3922.0666666666675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2356+2356</f>
        <v>4712</v>
      </c>
      <c r="C12" s="62">
        <v>4256</v>
      </c>
      <c r="D12" s="62">
        <v>4712</v>
      </c>
      <c r="E12" s="60">
        <v>4560</v>
      </c>
      <c r="F12" s="62">
        <v>4712</v>
      </c>
      <c r="G12" s="60">
        <v>4560</v>
      </c>
      <c r="H12" s="62">
        <v>4712</v>
      </c>
      <c r="I12" s="62">
        <v>4712</v>
      </c>
      <c r="J12" s="60">
        <v>4560</v>
      </c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4712</v>
      </c>
      <c r="C19" s="65">
        <f>SUM(C5:C18)</f>
        <v>4256</v>
      </c>
      <c r="D19" s="65">
        <f>SUM(D5:D18)</f>
        <v>4712</v>
      </c>
      <c r="E19" s="65">
        <f t="shared" ref="E19:M19" si="1">SUM(E5:E18)</f>
        <v>4560</v>
      </c>
      <c r="F19" s="65">
        <f t="shared" si="1"/>
        <v>4712</v>
      </c>
      <c r="G19" s="65">
        <f t="shared" si="1"/>
        <v>4560</v>
      </c>
      <c r="H19" s="65">
        <f t="shared" si="1"/>
        <v>4712</v>
      </c>
      <c r="I19" s="65">
        <f t="shared" si="1"/>
        <v>4712</v>
      </c>
      <c r="J19" s="65">
        <f t="shared" si="1"/>
        <v>4560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112</v>
      </c>
      <c r="C20" s="62">
        <v>0</v>
      </c>
      <c r="D20" s="62">
        <v>112</v>
      </c>
      <c r="E20" s="62">
        <v>0</v>
      </c>
      <c r="F20" s="62">
        <v>112</v>
      </c>
      <c r="G20" s="62">
        <v>0</v>
      </c>
      <c r="H20" s="62">
        <v>112</v>
      </c>
      <c r="I20" s="62">
        <v>112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4256</v>
      </c>
      <c r="D21" s="65">
        <f t="shared" si="2"/>
        <v>4600</v>
      </c>
      <c r="E21" s="65">
        <f t="shared" si="2"/>
        <v>4560</v>
      </c>
      <c r="F21" s="65">
        <f t="shared" si="2"/>
        <v>4600</v>
      </c>
      <c r="G21" s="65">
        <f t="shared" si="2"/>
        <v>4560</v>
      </c>
      <c r="H21" s="65">
        <f t="shared" si="2"/>
        <v>4600</v>
      </c>
      <c r="I21" s="65">
        <f t="shared" si="2"/>
        <v>4600</v>
      </c>
      <c r="J21" s="65">
        <f t="shared" si="2"/>
        <v>4560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4428</v>
      </c>
      <c r="D22" s="51">
        <f>AVERAGE($B$21:D21)</f>
        <v>4485.333333333333</v>
      </c>
      <c r="E22" s="51">
        <f>AVERAGE($B$21:E21)</f>
        <v>4504</v>
      </c>
      <c r="F22" s="51">
        <f>AVERAGE($B$21:F21)</f>
        <v>4523.2</v>
      </c>
      <c r="G22" s="51">
        <f>AVERAGE($B$21:G21)</f>
        <v>4529.333333333333</v>
      </c>
      <c r="H22" s="51">
        <f>AVERAGE($B$21:H21)</f>
        <v>4539.4285714285716</v>
      </c>
      <c r="I22" s="51">
        <f>AVERAGE($B$21:I21)</f>
        <v>4547</v>
      </c>
      <c r="J22" s="51">
        <f>AVERAGE($B$21:J21)</f>
        <v>4548.4444444444443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29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14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4" ht="21.75" thickBot="1" x14ac:dyDescent="0.25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 x14ac:dyDescent="0.25">
      <c r="A14" s="54" t="s">
        <v>28</v>
      </c>
      <c r="B14" s="39">
        <v>4600</v>
      </c>
      <c r="C14" s="39">
        <v>4600</v>
      </c>
      <c r="D14" s="39">
        <v>4600</v>
      </c>
      <c r="E14" s="39">
        <v>4600</v>
      </c>
      <c r="F14" s="39">
        <v>4600</v>
      </c>
      <c r="G14" s="39">
        <v>4600</v>
      </c>
      <c r="H14" s="39">
        <v>4600</v>
      </c>
      <c r="I14" s="39">
        <v>4600</v>
      </c>
      <c r="J14" s="39">
        <v>4600</v>
      </c>
      <c r="K14" s="62"/>
      <c r="L14" s="62"/>
      <c r="M14" s="63"/>
    </row>
    <row r="15" spans="1:14" s="42" customFormat="1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4600</v>
      </c>
      <c r="J19" s="65">
        <f t="shared" si="1"/>
        <v>4600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  <row r="29" spans="1:13" x14ac:dyDescent="0.2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1200</v>
      </c>
      <c r="C5" s="60">
        <v>1200</v>
      </c>
      <c r="D5" s="60">
        <v>1200</v>
      </c>
      <c r="E5" s="60">
        <v>1200</v>
      </c>
      <c r="F5" s="60">
        <v>1200</v>
      </c>
      <c r="G5" s="60">
        <v>1200</v>
      </c>
      <c r="H5" s="60">
        <v>1200</v>
      </c>
      <c r="I5" s="60">
        <v>1200</v>
      </c>
      <c r="J5" s="60">
        <v>1200</v>
      </c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103.17</v>
      </c>
      <c r="C7" s="60">
        <v>23.55</v>
      </c>
      <c r="D7" s="60">
        <v>227.8</v>
      </c>
      <c r="E7" s="60">
        <v>195.42</v>
      </c>
      <c r="F7" s="60">
        <v>151.34</v>
      </c>
      <c r="G7" s="60">
        <v>129.94</v>
      </c>
      <c r="H7" s="60">
        <v>161.38999999999999</v>
      </c>
      <c r="I7" s="60">
        <v>146.01</v>
      </c>
      <c r="J7" s="60">
        <v>151.88</v>
      </c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3500</v>
      </c>
      <c r="C14" s="39">
        <v>3500</v>
      </c>
      <c r="D14" s="39">
        <v>3500</v>
      </c>
      <c r="E14" s="39">
        <v>3500</v>
      </c>
      <c r="F14" s="39">
        <v>3500</v>
      </c>
      <c r="G14" s="39">
        <v>3500</v>
      </c>
      <c r="H14" s="39">
        <v>3500</v>
      </c>
      <c r="I14" s="39">
        <v>3500</v>
      </c>
      <c r="J14" s="39">
        <v>3500</v>
      </c>
      <c r="K14" s="60"/>
      <c r="L14" s="60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4803.17</v>
      </c>
      <c r="C19" s="65">
        <f t="shared" ref="C19:M19" si="1">SUM(C5:C18)</f>
        <v>4723.55</v>
      </c>
      <c r="D19" s="65">
        <f t="shared" ref="D19" si="2">SUM(D5:D18)</f>
        <v>4927.8</v>
      </c>
      <c r="E19" s="65">
        <f>SUM(E5:E18)</f>
        <v>4895.42</v>
      </c>
      <c r="F19" s="65">
        <f t="shared" si="1"/>
        <v>4851.34</v>
      </c>
      <c r="G19" s="65">
        <f t="shared" si="1"/>
        <v>4829.9400000000005</v>
      </c>
      <c r="H19" s="65">
        <f t="shared" si="1"/>
        <v>4861.3899999999994</v>
      </c>
      <c r="I19" s="65">
        <f t="shared" si="1"/>
        <v>4846.01</v>
      </c>
      <c r="J19" s="65">
        <f t="shared" si="1"/>
        <v>4851.88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203.17</v>
      </c>
      <c r="C20" s="62">
        <v>123.55</v>
      </c>
      <c r="D20" s="62">
        <v>327.8</v>
      </c>
      <c r="E20" s="62">
        <v>295.42</v>
      </c>
      <c r="F20" s="62">
        <v>251.34</v>
      </c>
      <c r="G20" s="62">
        <v>229.94</v>
      </c>
      <c r="H20" s="62">
        <v>261.39</v>
      </c>
      <c r="I20" s="62">
        <v>246.01</v>
      </c>
      <c r="J20" s="62">
        <v>251.88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>E19-E20</f>
        <v>4600</v>
      </c>
      <c r="F21" s="65">
        <f t="shared" si="3"/>
        <v>4600</v>
      </c>
      <c r="G21" s="65">
        <f t="shared" si="3"/>
        <v>4600.0000000000009</v>
      </c>
      <c r="H21" s="65">
        <f t="shared" si="3"/>
        <v>4599.9999999999991</v>
      </c>
      <c r="I21" s="65">
        <f t="shared" si="3"/>
        <v>4600</v>
      </c>
      <c r="J21" s="65">
        <f t="shared" si="3"/>
        <v>4600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 x14ac:dyDescent="0.2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2" t="s">
        <v>26</v>
      </c>
      <c r="B12" s="39"/>
      <c r="C12" s="62">
        <v>1620</v>
      </c>
      <c r="D12" s="62">
        <v>1860</v>
      </c>
      <c r="E12" s="60">
        <v>1800</v>
      </c>
      <c r="F12" s="62">
        <v>1860</v>
      </c>
      <c r="G12" s="62">
        <v>1800</v>
      </c>
      <c r="H12" s="62">
        <v>1860</v>
      </c>
      <c r="I12" s="62">
        <v>1860</v>
      </c>
      <c r="J12" s="62">
        <v>1800</v>
      </c>
      <c r="K12" s="62"/>
      <c r="L12" s="62"/>
      <c r="M12" s="63"/>
    </row>
    <row r="13" spans="1:13" s="6" customFormat="1" ht="15" customHeight="1" x14ac:dyDescent="0.2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2" t="s">
        <v>28</v>
      </c>
      <c r="B14" s="39"/>
      <c r="C14" s="62">
        <v>2300</v>
      </c>
      <c r="D14" s="62"/>
      <c r="E14" s="60"/>
      <c r="F14" s="60"/>
      <c r="G14" s="62">
        <v>2000</v>
      </c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2" t="s">
        <v>29</v>
      </c>
      <c r="B15" s="39">
        <v>248.75</v>
      </c>
      <c r="C15" s="62">
        <f>503.04+1284.77</f>
        <v>1787.81</v>
      </c>
      <c r="D15" s="62"/>
      <c r="E15" s="60"/>
      <c r="F15" s="60">
        <v>181.45</v>
      </c>
      <c r="G15" s="62"/>
      <c r="H15" s="62"/>
      <c r="I15" s="62">
        <v>98.5</v>
      </c>
      <c r="J15" s="62"/>
      <c r="K15" s="62"/>
      <c r="L15" s="62"/>
      <c r="M15" s="63"/>
    </row>
    <row r="16" spans="1:13" s="6" customFormat="1" ht="15" customHeight="1" x14ac:dyDescent="0.2">
      <c r="A16" s="52" t="s">
        <v>30</v>
      </c>
      <c r="B16" s="39"/>
      <c r="C16" s="62">
        <v>500</v>
      </c>
      <c r="D16" s="62">
        <v>500</v>
      </c>
      <c r="E16" s="60">
        <v>500</v>
      </c>
      <c r="F16" s="60">
        <v>500</v>
      </c>
      <c r="G16" s="62">
        <v>500</v>
      </c>
      <c r="H16" s="62">
        <v>500</v>
      </c>
      <c r="I16" s="62">
        <v>500</v>
      </c>
      <c r="J16" s="62"/>
      <c r="K16" s="62"/>
      <c r="L16" s="62"/>
      <c r="M16" s="63"/>
    </row>
    <row r="17" spans="1:13" ht="15" customHeight="1" x14ac:dyDescent="0.2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248.75</v>
      </c>
      <c r="C19" s="65">
        <f t="shared" ref="C19:M19" si="1">SUM(C5:C18)</f>
        <v>6207.8099999999995</v>
      </c>
      <c r="D19" s="65">
        <f t="shared" si="1"/>
        <v>2360</v>
      </c>
      <c r="E19" s="65">
        <f t="shared" si="1"/>
        <v>2300</v>
      </c>
      <c r="F19" s="65">
        <f t="shared" si="1"/>
        <v>2541.4499999999998</v>
      </c>
      <c r="G19" s="65">
        <f t="shared" si="1"/>
        <v>4300</v>
      </c>
      <c r="H19" s="65">
        <f t="shared" si="1"/>
        <v>2360</v>
      </c>
      <c r="I19" s="65">
        <f t="shared" si="1"/>
        <v>2458.5</v>
      </c>
      <c r="J19" s="65">
        <f t="shared" si="1"/>
        <v>1800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1607.81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248.75</v>
      </c>
      <c r="C21" s="65">
        <f t="shared" ref="C21:M21" si="2">C19-C20</f>
        <v>4600</v>
      </c>
      <c r="D21" s="65">
        <f t="shared" si="2"/>
        <v>2360</v>
      </c>
      <c r="E21" s="65">
        <f t="shared" si="2"/>
        <v>2300</v>
      </c>
      <c r="F21" s="65">
        <f t="shared" si="2"/>
        <v>2541.4499999999998</v>
      </c>
      <c r="G21" s="65">
        <f t="shared" si="2"/>
        <v>4300</v>
      </c>
      <c r="H21" s="65">
        <f t="shared" si="2"/>
        <v>2360</v>
      </c>
      <c r="I21" s="65">
        <f t="shared" si="2"/>
        <v>2458.5</v>
      </c>
      <c r="J21" s="65">
        <f t="shared" si="2"/>
        <v>1800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248.75</v>
      </c>
      <c r="C22" s="51">
        <f>AVERAGE($B$21:C21)</f>
        <v>2424.375</v>
      </c>
      <c r="D22" s="51">
        <f>AVERAGE($B$21:D21)</f>
        <v>2402.9166666666665</v>
      </c>
      <c r="E22" s="51">
        <f>AVERAGE($B$21:E21)</f>
        <v>2377.1875</v>
      </c>
      <c r="F22" s="51">
        <f>AVERAGE($B$21:F21)</f>
        <v>2410.04</v>
      </c>
      <c r="G22" s="51">
        <f>AVERAGE($B$21:G21)</f>
        <v>2725.0333333333333</v>
      </c>
      <c r="H22" s="51">
        <f>AVERAGE($B$21:H21)</f>
        <v>2672.8857142857146</v>
      </c>
      <c r="I22" s="51">
        <f>AVERAGE($B$21:I21)</f>
        <v>2646.0875000000001</v>
      </c>
      <c r="J22" s="51">
        <f>AVERAGE($B$21:J21)</f>
        <v>2552.077777777778</v>
      </c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NATÁLIA DE MENUDO</vt:lpstr>
      <vt:lpstr>OSMAR RICARDO</vt:lpstr>
      <vt:lpstr>PASTOR JR. TÉRCIO</vt:lpstr>
      <vt:lpstr>PAULO MUNIZ</vt:lpstr>
      <vt:lpstr>PROFESSOR MIRINHO</vt:lpstr>
      <vt:lpstr>RENATO ANTUNES</vt:lpstr>
      <vt:lpstr>RINALDO JÚNIOR</vt:lpstr>
      <vt:lpstr>ROMERINHO JATOBÁ 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2021-10-07T15:36:10Z</dcterms:modified>
</cp:coreProperties>
</file>